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rkm\Desktop\Statement of Financial Position as of Sept 2024\Financial Profile September 30, 2024\"/>
    </mc:Choice>
  </mc:AlternateContent>
  <bookViews>
    <workbookView xWindow="0" yWindow="450" windowWidth="20490" windowHeight="6990"/>
  </bookViews>
  <sheets>
    <sheet name="CARAG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0">#REF!</definedName>
    <definedName name="\M">#REF!</definedName>
    <definedName name="angie">#REF!</definedName>
    <definedName name="date">#REF!</definedName>
    <definedName name="netmargin1">'[14]Debt Service Ratio revised'!$B$9:$D$143</definedName>
    <definedName name="PAGE1">#REF!</definedName>
    <definedName name="PAGE2">#REF!</definedName>
    <definedName name="PAGE3">#REF!</definedName>
    <definedName name="_xlnm.Print_Area" localSheetId="0">CARAGA!$AF:$AN</definedName>
    <definedName name="_xlnm.Print_Titles" localSheetId="0">CARAGA!$A:$A,CARAGA!$2:$4</definedName>
    <definedName name="Print_Titles_MI">#REF!</definedName>
    <definedName name="sched">'[15]Acid Test'!$A$104:$G$142</definedName>
    <definedName name="sl">[14]main!$A$2:$L$165</definedName>
    <definedName name="systemlossmar14">[16]main!$A$2:$K$165</definedName>
    <definedName name="TABLE1">#REF!</definedName>
    <definedName name="table2">#REF!</definedName>
    <definedName name="table8">#REF!</definedName>
    <definedName name="wcta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90" i="1" l="1"/>
  <c r="AA90" i="1"/>
  <c r="V90" i="1"/>
  <c r="Q90" i="1"/>
  <c r="L90" i="1"/>
  <c r="G90" i="1"/>
  <c r="B90" i="1"/>
  <c r="C87" i="1"/>
  <c r="B87" i="1"/>
  <c r="A87" i="1"/>
  <c r="B86" i="1"/>
  <c r="C86" i="1" s="1"/>
  <c r="AA69" i="1" s="1"/>
  <c r="AD69" i="1" s="1"/>
  <c r="A86" i="1"/>
  <c r="B85" i="1"/>
  <c r="C85" i="1" s="1"/>
  <c r="V69" i="1" s="1"/>
  <c r="Y69" i="1" s="1"/>
  <c r="A85" i="1"/>
  <c r="B84" i="1"/>
  <c r="C84" i="1" s="1"/>
  <c r="Q69" i="1" s="1"/>
  <c r="A84" i="1"/>
  <c r="C83" i="1"/>
  <c r="L69" i="1" s="1"/>
  <c r="O69" i="1" s="1"/>
  <c r="B83" i="1"/>
  <c r="A83" i="1"/>
  <c r="B82" i="1"/>
  <c r="C82" i="1" s="1"/>
  <c r="G69" i="1" s="1"/>
  <c r="J69" i="1" s="1"/>
  <c r="A82" i="1"/>
  <c r="B81" i="1"/>
  <c r="C81" i="1" s="1"/>
  <c r="B69" i="1" s="1"/>
  <c r="A81" i="1"/>
  <c r="AF77" i="1"/>
  <c r="AA77" i="1"/>
  <c r="V77" i="1"/>
  <c r="Q77" i="1"/>
  <c r="L77" i="1"/>
  <c r="G77" i="1"/>
  <c r="B77" i="1"/>
  <c r="AM74" i="1"/>
  <c r="AN74" i="1" s="1"/>
  <c r="AL74" i="1"/>
  <c r="AK74" i="1"/>
  <c r="AH74" i="1"/>
  <c r="AI74" i="1" s="1"/>
  <c r="AC74" i="1"/>
  <c r="AD74" i="1" s="1"/>
  <c r="X74" i="1"/>
  <c r="Y74" i="1" s="1"/>
  <c r="S74" i="1"/>
  <c r="T74" i="1" s="1"/>
  <c r="N74" i="1"/>
  <c r="O74" i="1" s="1"/>
  <c r="I74" i="1"/>
  <c r="J74" i="1" s="1"/>
  <c r="D74" i="1"/>
  <c r="E74" i="1" s="1"/>
  <c r="AK72" i="1"/>
  <c r="AG72" i="1"/>
  <c r="AF72" i="1"/>
  <c r="AH72" i="1" s="1"/>
  <c r="AI72" i="1" s="1"/>
  <c r="AB72" i="1"/>
  <c r="AA72" i="1"/>
  <c r="AC72" i="1" s="1"/>
  <c r="AD72" i="1" s="1"/>
  <c r="W72" i="1"/>
  <c r="V72" i="1"/>
  <c r="X72" i="1" s="1"/>
  <c r="Y72" i="1" s="1"/>
  <c r="R72" i="1"/>
  <c r="Q72" i="1"/>
  <c r="S72" i="1" s="1"/>
  <c r="M72" i="1"/>
  <c r="L72" i="1"/>
  <c r="N72" i="1" s="1"/>
  <c r="O72" i="1" s="1"/>
  <c r="H72" i="1"/>
  <c r="G72" i="1"/>
  <c r="I72" i="1" s="1"/>
  <c r="J72" i="1" s="1"/>
  <c r="E72" i="1"/>
  <c r="C72" i="1"/>
  <c r="B72" i="1"/>
  <c r="D72" i="1" s="1"/>
  <c r="AN71" i="1"/>
  <c r="AL71" i="1"/>
  <c r="AK71" i="1"/>
  <c r="AM71" i="1" s="1"/>
  <c r="AI71" i="1"/>
  <c r="AH71" i="1"/>
  <c r="AC71" i="1"/>
  <c r="AD71" i="1" s="1"/>
  <c r="Y71" i="1"/>
  <c r="X71" i="1"/>
  <c r="S71" i="1"/>
  <c r="T71" i="1" s="1"/>
  <c r="O71" i="1"/>
  <c r="N71" i="1"/>
  <c r="J71" i="1"/>
  <c r="I71" i="1"/>
  <c r="E71" i="1"/>
  <c r="D71" i="1"/>
  <c r="AL70" i="1"/>
  <c r="AK70" i="1"/>
  <c r="AH70" i="1"/>
  <c r="AI70" i="1" s="1"/>
  <c r="AD70" i="1"/>
  <c r="AC70" i="1"/>
  <c r="X70" i="1"/>
  <c r="Y70" i="1" s="1"/>
  <c r="S70" i="1"/>
  <c r="N70" i="1"/>
  <c r="O70" i="1" s="1"/>
  <c r="I70" i="1"/>
  <c r="J70" i="1" s="1"/>
  <c r="D70" i="1"/>
  <c r="E70" i="1" s="1"/>
  <c r="AL69" i="1"/>
  <c r="AG69" i="1"/>
  <c r="AF69" i="1"/>
  <c r="AI69" i="1" s="1"/>
  <c r="AB69" i="1"/>
  <c r="W69" i="1"/>
  <c r="R69" i="1"/>
  <c r="M69" i="1"/>
  <c r="H69" i="1"/>
  <c r="E69" i="1"/>
  <c r="C69" i="1"/>
  <c r="AL65" i="1"/>
  <c r="AG65" i="1"/>
  <c r="AF65" i="1"/>
  <c r="AI65" i="1" s="1"/>
  <c r="AB65" i="1"/>
  <c r="AA65" i="1"/>
  <c r="AD65" i="1" s="1"/>
  <c r="Y65" i="1"/>
  <c r="W65" i="1"/>
  <c r="V65" i="1"/>
  <c r="R65" i="1"/>
  <c r="T65" i="1" s="1"/>
  <c r="Q65" i="1"/>
  <c r="M65" i="1"/>
  <c r="L65" i="1"/>
  <c r="O65" i="1" s="1"/>
  <c r="H65" i="1"/>
  <c r="G65" i="1"/>
  <c r="J65" i="1" s="1"/>
  <c r="E65" i="1"/>
  <c r="C65" i="1"/>
  <c r="B65" i="1"/>
  <c r="AM64" i="1"/>
  <c r="AN64" i="1" s="1"/>
  <c r="AL64" i="1"/>
  <c r="AK64" i="1"/>
  <c r="AH64" i="1"/>
  <c r="AI64" i="1" s="1"/>
  <c r="AC64" i="1"/>
  <c r="AD64" i="1" s="1"/>
  <c r="X64" i="1"/>
  <c r="Y64" i="1" s="1"/>
  <c r="S64" i="1"/>
  <c r="N64" i="1"/>
  <c r="O64" i="1" s="1"/>
  <c r="J64" i="1"/>
  <c r="I64" i="1"/>
  <c r="D64" i="1"/>
  <c r="E64" i="1" s="1"/>
  <c r="AN63" i="1"/>
  <c r="AL63" i="1"/>
  <c r="AK63" i="1"/>
  <c r="AM63" i="1" s="1"/>
  <c r="AI63" i="1"/>
  <c r="AH63" i="1"/>
  <c r="AC63" i="1"/>
  <c r="AD63" i="1" s="1"/>
  <c r="Y63" i="1"/>
  <c r="X63" i="1"/>
  <c r="S63" i="1"/>
  <c r="T63" i="1" s="1"/>
  <c r="O63" i="1"/>
  <c r="N63" i="1"/>
  <c r="I63" i="1"/>
  <c r="J63" i="1" s="1"/>
  <c r="E63" i="1"/>
  <c r="D63" i="1"/>
  <c r="AL62" i="1"/>
  <c r="AM62" i="1" s="1"/>
  <c r="AN62" i="1" s="1"/>
  <c r="AK62" i="1"/>
  <c r="AK65" i="1" s="1"/>
  <c r="AH62" i="1"/>
  <c r="AI62" i="1" s="1"/>
  <c r="AD62" i="1"/>
  <c r="AC62" i="1"/>
  <c r="X62" i="1"/>
  <c r="Y62" i="1" s="1"/>
  <c r="T62" i="1"/>
  <c r="S62" i="1"/>
  <c r="N62" i="1"/>
  <c r="O62" i="1" s="1"/>
  <c r="J62" i="1"/>
  <c r="I62" i="1"/>
  <c r="D62" i="1"/>
  <c r="E62" i="1" s="1"/>
  <c r="AI58" i="1"/>
  <c r="AG58" i="1"/>
  <c r="AF58" i="1"/>
  <c r="AH58" i="1" s="1"/>
  <c r="AB58" i="1"/>
  <c r="AA58" i="1"/>
  <c r="AC58" i="1" s="1"/>
  <c r="AD58" i="1" s="1"/>
  <c r="W58" i="1"/>
  <c r="V58" i="1"/>
  <c r="X58" i="1" s="1"/>
  <c r="Y58" i="1" s="1"/>
  <c r="T58" i="1"/>
  <c r="R58" i="1"/>
  <c r="Q58" i="1"/>
  <c r="S58" i="1" s="1"/>
  <c r="O58" i="1"/>
  <c r="M58" i="1"/>
  <c r="L58" i="1"/>
  <c r="N58" i="1" s="1"/>
  <c r="H58" i="1"/>
  <c r="G58" i="1"/>
  <c r="I58" i="1" s="1"/>
  <c r="J58" i="1" s="1"/>
  <c r="C58" i="1"/>
  <c r="AL58" i="1" s="1"/>
  <c r="B58" i="1"/>
  <c r="AK58" i="1" s="1"/>
  <c r="AG57" i="1"/>
  <c r="AL57" i="1" s="1"/>
  <c r="AF57" i="1"/>
  <c r="AH57" i="1" s="1"/>
  <c r="AI57" i="1" s="1"/>
  <c r="AC57" i="1"/>
  <c r="AB57" i="1"/>
  <c r="AA57" i="1"/>
  <c r="X57" i="1"/>
  <c r="Y57" i="1" s="1"/>
  <c r="W57" i="1"/>
  <c r="V57" i="1"/>
  <c r="S57" i="1"/>
  <c r="T57" i="1" s="1"/>
  <c r="R57" i="1"/>
  <c r="Q57" i="1"/>
  <c r="N57" i="1"/>
  <c r="O57" i="1" s="1"/>
  <c r="M57" i="1"/>
  <c r="L57" i="1"/>
  <c r="I57" i="1"/>
  <c r="J57" i="1" s="1"/>
  <c r="H57" i="1"/>
  <c r="G57" i="1"/>
  <c r="D57" i="1"/>
  <c r="E57" i="1" s="1"/>
  <c r="C57" i="1"/>
  <c r="B57" i="1"/>
  <c r="AK57" i="1" s="1"/>
  <c r="AL56" i="1"/>
  <c r="AM56" i="1" s="1"/>
  <c r="AK56" i="1"/>
  <c r="AG56" i="1"/>
  <c r="AH56" i="1" s="1"/>
  <c r="AI56" i="1" s="1"/>
  <c r="AF56" i="1"/>
  <c r="AB56" i="1"/>
  <c r="AA56" i="1"/>
  <c r="AC56" i="1" s="1"/>
  <c r="W56" i="1"/>
  <c r="V56" i="1"/>
  <c r="X56" i="1" s="1"/>
  <c r="Y56" i="1" s="1"/>
  <c r="R56" i="1"/>
  <c r="Q56" i="1"/>
  <c r="S56" i="1" s="1"/>
  <c r="T56" i="1" s="1"/>
  <c r="M56" i="1"/>
  <c r="L56" i="1"/>
  <c r="N56" i="1" s="1"/>
  <c r="O56" i="1" s="1"/>
  <c r="H56" i="1"/>
  <c r="G56" i="1"/>
  <c r="I56" i="1" s="1"/>
  <c r="J56" i="1" s="1"/>
  <c r="C56" i="1"/>
  <c r="B56" i="1"/>
  <c r="D56" i="1" s="1"/>
  <c r="E56" i="1" s="1"/>
  <c r="AG55" i="1"/>
  <c r="AF55" i="1"/>
  <c r="AH55" i="1" s="1"/>
  <c r="AI55" i="1" s="1"/>
  <c r="AB55" i="1"/>
  <c r="AA55" i="1"/>
  <c r="AC55" i="1" s="1"/>
  <c r="AD55" i="1" s="1"/>
  <c r="W55" i="1"/>
  <c r="V55" i="1"/>
  <c r="X55" i="1" s="1"/>
  <c r="Y55" i="1" s="1"/>
  <c r="R55" i="1"/>
  <c r="Q55" i="1"/>
  <c r="S55" i="1" s="1"/>
  <c r="T55" i="1" s="1"/>
  <c r="M55" i="1"/>
  <c r="L55" i="1"/>
  <c r="N55" i="1" s="1"/>
  <c r="O55" i="1" s="1"/>
  <c r="H55" i="1"/>
  <c r="G55" i="1"/>
  <c r="I55" i="1" s="1"/>
  <c r="J55" i="1" s="1"/>
  <c r="C55" i="1"/>
  <c r="AL55" i="1" s="1"/>
  <c r="B55" i="1"/>
  <c r="AG54" i="1"/>
  <c r="AF54" i="1"/>
  <c r="AH54" i="1" s="1"/>
  <c r="AI54" i="1" s="1"/>
  <c r="AB54" i="1"/>
  <c r="AA54" i="1"/>
  <c r="AC54" i="1" s="1"/>
  <c r="AD54" i="1" s="1"/>
  <c r="W54" i="1"/>
  <c r="V54" i="1"/>
  <c r="X54" i="1" s="1"/>
  <c r="Y54" i="1" s="1"/>
  <c r="R54" i="1"/>
  <c r="Q54" i="1"/>
  <c r="S54" i="1" s="1"/>
  <c r="T54" i="1" s="1"/>
  <c r="N54" i="1"/>
  <c r="O54" i="1" s="1"/>
  <c r="M54" i="1"/>
  <c r="L54" i="1"/>
  <c r="H54" i="1"/>
  <c r="I54" i="1" s="1"/>
  <c r="J54" i="1" s="1"/>
  <c r="G54" i="1"/>
  <c r="C54" i="1"/>
  <c r="AL54" i="1" s="1"/>
  <c r="B54" i="1"/>
  <c r="AL51" i="1"/>
  <c r="AK51" i="1"/>
  <c r="AM51" i="1" s="1"/>
  <c r="AN51" i="1" s="1"/>
  <c r="AH51" i="1"/>
  <c r="AI51" i="1" s="1"/>
  <c r="AC51" i="1"/>
  <c r="AD51" i="1" s="1"/>
  <c r="X51" i="1"/>
  <c r="Y51" i="1" s="1"/>
  <c r="T51" i="1"/>
  <c r="S51" i="1"/>
  <c r="N51" i="1"/>
  <c r="O51" i="1" s="1"/>
  <c r="J51" i="1"/>
  <c r="I51" i="1"/>
  <c r="D51" i="1"/>
  <c r="E51" i="1" s="1"/>
  <c r="AG50" i="1"/>
  <c r="AF50" i="1"/>
  <c r="AH50" i="1" s="1"/>
  <c r="AI50" i="1" s="1"/>
  <c r="AB50" i="1"/>
  <c r="AA50" i="1"/>
  <c r="AC50" i="1" s="1"/>
  <c r="AD50" i="1" s="1"/>
  <c r="Y50" i="1"/>
  <c r="W50" i="1"/>
  <c r="V50" i="1"/>
  <c r="X50" i="1" s="1"/>
  <c r="T50" i="1"/>
  <c r="R50" i="1"/>
  <c r="Q50" i="1"/>
  <c r="S50" i="1" s="1"/>
  <c r="M50" i="1"/>
  <c r="L50" i="1"/>
  <c r="N50" i="1" s="1"/>
  <c r="O50" i="1" s="1"/>
  <c r="H50" i="1"/>
  <c r="G50" i="1"/>
  <c r="I50" i="1" s="1"/>
  <c r="J50" i="1" s="1"/>
  <c r="C50" i="1"/>
  <c r="AL50" i="1" s="1"/>
  <c r="B50" i="1"/>
  <c r="AK50" i="1" s="1"/>
  <c r="AM50" i="1" s="1"/>
  <c r="AN50" i="1" s="1"/>
  <c r="AK49" i="1"/>
  <c r="AH49" i="1"/>
  <c r="AG49" i="1"/>
  <c r="AF49" i="1"/>
  <c r="AC49" i="1"/>
  <c r="AD49" i="1" s="1"/>
  <c r="AB49" i="1"/>
  <c r="AA49" i="1"/>
  <c r="X49" i="1"/>
  <c r="Y49" i="1" s="1"/>
  <c r="W49" i="1"/>
  <c r="V49" i="1"/>
  <c r="R49" i="1"/>
  <c r="S49" i="1" s="1"/>
  <c r="Q49" i="1"/>
  <c r="M49" i="1"/>
  <c r="N49" i="1" s="1"/>
  <c r="O49" i="1" s="1"/>
  <c r="L49" i="1"/>
  <c r="H49" i="1"/>
  <c r="I49" i="1" s="1"/>
  <c r="J49" i="1" s="1"/>
  <c r="G49" i="1"/>
  <c r="C49" i="1"/>
  <c r="B49" i="1"/>
  <c r="AG48" i="1"/>
  <c r="AH48" i="1" s="1"/>
  <c r="AI48" i="1" s="1"/>
  <c r="AF48" i="1"/>
  <c r="AB48" i="1"/>
  <c r="AC48" i="1" s="1"/>
  <c r="AD48" i="1" s="1"/>
  <c r="AA48" i="1"/>
  <c r="W48" i="1"/>
  <c r="X48" i="1" s="1"/>
  <c r="Y48" i="1" s="1"/>
  <c r="V48" i="1"/>
  <c r="R48" i="1"/>
  <c r="S48" i="1" s="1"/>
  <c r="T48" i="1" s="1"/>
  <c r="Q48" i="1"/>
  <c r="M48" i="1"/>
  <c r="N48" i="1" s="1"/>
  <c r="O48" i="1" s="1"/>
  <c r="L48" i="1"/>
  <c r="H48" i="1"/>
  <c r="I48" i="1" s="1"/>
  <c r="J48" i="1" s="1"/>
  <c r="G48" i="1"/>
  <c r="C48" i="1"/>
  <c r="D48" i="1" s="1"/>
  <c r="E48" i="1" s="1"/>
  <c r="B48" i="1"/>
  <c r="AK48" i="1" s="1"/>
  <c r="AG47" i="1"/>
  <c r="AB47" i="1"/>
  <c r="W47" i="1"/>
  <c r="R47" i="1"/>
  <c r="M47" i="1"/>
  <c r="H47" i="1"/>
  <c r="C47" i="1"/>
  <c r="AG46" i="1"/>
  <c r="AH46" i="1" s="1"/>
  <c r="AI46" i="1" s="1"/>
  <c r="AF46" i="1"/>
  <c r="AF47" i="1" s="1"/>
  <c r="AH47" i="1" s="1"/>
  <c r="AI47" i="1" s="1"/>
  <c r="AB46" i="1"/>
  <c r="AC46" i="1" s="1"/>
  <c r="AD46" i="1" s="1"/>
  <c r="AA46" i="1"/>
  <c r="W46" i="1"/>
  <c r="X46" i="1" s="1"/>
  <c r="Y46" i="1" s="1"/>
  <c r="V46" i="1"/>
  <c r="R46" i="1"/>
  <c r="S46" i="1" s="1"/>
  <c r="T46" i="1" s="1"/>
  <c r="Q46" i="1"/>
  <c r="M46" i="1"/>
  <c r="N46" i="1" s="1"/>
  <c r="O46" i="1" s="1"/>
  <c r="L46" i="1"/>
  <c r="H46" i="1"/>
  <c r="I46" i="1" s="1"/>
  <c r="J46" i="1" s="1"/>
  <c r="G46" i="1"/>
  <c r="C46" i="1"/>
  <c r="D46" i="1" s="1"/>
  <c r="E46" i="1" s="1"/>
  <c r="B46" i="1"/>
  <c r="AG45" i="1"/>
  <c r="AB45" i="1"/>
  <c r="W45" i="1"/>
  <c r="R45" i="1"/>
  <c r="M45" i="1"/>
  <c r="H45" i="1"/>
  <c r="C45" i="1"/>
  <c r="AG44" i="1"/>
  <c r="AB44" i="1"/>
  <c r="W44" i="1"/>
  <c r="R44" i="1"/>
  <c r="M44" i="1"/>
  <c r="H44" i="1"/>
  <c r="C44" i="1"/>
  <c r="AG43" i="1"/>
  <c r="AF43" i="1"/>
  <c r="AB43" i="1"/>
  <c r="AA43" i="1"/>
  <c r="AC43" i="1" s="1"/>
  <c r="AD43" i="1" s="1"/>
  <c r="W43" i="1"/>
  <c r="V43" i="1"/>
  <c r="R43" i="1"/>
  <c r="Q43" i="1"/>
  <c r="S43" i="1" s="1"/>
  <c r="T43" i="1" s="1"/>
  <c r="M43" i="1"/>
  <c r="L43" i="1"/>
  <c r="H43" i="1"/>
  <c r="G43" i="1"/>
  <c r="I43" i="1" s="1"/>
  <c r="J43" i="1" s="1"/>
  <c r="C43" i="1"/>
  <c r="AL43" i="1" s="1"/>
  <c r="B43" i="1"/>
  <c r="AG42" i="1"/>
  <c r="AB42" i="1"/>
  <c r="W42" i="1"/>
  <c r="R42" i="1"/>
  <c r="M42" i="1"/>
  <c r="H42" i="1"/>
  <c r="C42" i="1"/>
  <c r="AG41" i="1"/>
  <c r="AF41" i="1"/>
  <c r="AH41" i="1" s="1"/>
  <c r="AI41" i="1" s="1"/>
  <c r="AD41" i="1"/>
  <c r="AB41" i="1"/>
  <c r="AA41" i="1"/>
  <c r="AC41" i="1" s="1"/>
  <c r="Y41" i="1"/>
  <c r="W41" i="1"/>
  <c r="V41" i="1"/>
  <c r="X41" i="1" s="1"/>
  <c r="R41" i="1"/>
  <c r="Q41" i="1"/>
  <c r="S41" i="1" s="1"/>
  <c r="T41" i="1" s="1"/>
  <c r="M41" i="1"/>
  <c r="L41" i="1"/>
  <c r="N41" i="1" s="1"/>
  <c r="O41" i="1" s="1"/>
  <c r="J41" i="1"/>
  <c r="H41" i="1"/>
  <c r="G41" i="1"/>
  <c r="I41" i="1" s="1"/>
  <c r="C41" i="1"/>
  <c r="AL41" i="1" s="1"/>
  <c r="B41" i="1"/>
  <c r="AK41" i="1" s="1"/>
  <c r="AK40" i="1"/>
  <c r="AH40" i="1"/>
  <c r="AG40" i="1"/>
  <c r="AF40" i="1"/>
  <c r="AB40" i="1"/>
  <c r="AC40" i="1" s="1"/>
  <c r="AA40" i="1"/>
  <c r="W40" i="1"/>
  <c r="X40" i="1" s="1"/>
  <c r="Y40" i="1" s="1"/>
  <c r="V40" i="1"/>
  <c r="R40" i="1"/>
  <c r="S40" i="1" s="1"/>
  <c r="T40" i="1" s="1"/>
  <c r="Q40" i="1"/>
  <c r="M40" i="1"/>
  <c r="N40" i="1" s="1"/>
  <c r="O40" i="1" s="1"/>
  <c r="L40" i="1"/>
  <c r="H40" i="1"/>
  <c r="I40" i="1" s="1"/>
  <c r="J40" i="1" s="1"/>
  <c r="G40" i="1"/>
  <c r="C40" i="1"/>
  <c r="B40" i="1"/>
  <c r="AG39" i="1"/>
  <c r="AH39" i="1" s="1"/>
  <c r="AI39" i="1" s="1"/>
  <c r="AF39" i="1"/>
  <c r="AF91" i="1" s="1"/>
  <c r="AB39" i="1"/>
  <c r="AC39" i="1" s="1"/>
  <c r="AD39" i="1" s="1"/>
  <c r="AA39" i="1"/>
  <c r="AA91" i="1" s="1"/>
  <c r="W39" i="1"/>
  <c r="X39" i="1" s="1"/>
  <c r="Y39" i="1" s="1"/>
  <c r="V39" i="1"/>
  <c r="V91" i="1" s="1"/>
  <c r="R39" i="1"/>
  <c r="S39" i="1" s="1"/>
  <c r="T39" i="1" s="1"/>
  <c r="Q39" i="1"/>
  <c r="Q91" i="1" s="1"/>
  <c r="M39" i="1"/>
  <c r="N39" i="1" s="1"/>
  <c r="O39" i="1" s="1"/>
  <c r="L39" i="1"/>
  <c r="L91" i="1" s="1"/>
  <c r="H39" i="1"/>
  <c r="I39" i="1" s="1"/>
  <c r="J39" i="1" s="1"/>
  <c r="G39" i="1"/>
  <c r="G91" i="1" s="1"/>
  <c r="C39" i="1"/>
  <c r="AL39" i="1" s="1"/>
  <c r="B39" i="1"/>
  <c r="B91" i="1" s="1"/>
  <c r="AG35" i="1"/>
  <c r="AB35" i="1"/>
  <c r="W35" i="1"/>
  <c r="R35" i="1"/>
  <c r="M35" i="1"/>
  <c r="H35" i="1"/>
  <c r="C35" i="1"/>
  <c r="AG34" i="1"/>
  <c r="AB34" i="1"/>
  <c r="W34" i="1"/>
  <c r="R34" i="1"/>
  <c r="M34" i="1"/>
  <c r="H34" i="1"/>
  <c r="C34" i="1"/>
  <c r="AI33" i="1"/>
  <c r="AH33" i="1"/>
  <c r="AG33" i="1"/>
  <c r="AF33" i="1"/>
  <c r="AC33" i="1"/>
  <c r="AD33" i="1" s="1"/>
  <c r="AB33" i="1"/>
  <c r="AA33" i="1"/>
  <c r="X33" i="1"/>
  <c r="Y33" i="1" s="1"/>
  <c r="W33" i="1"/>
  <c r="V33" i="1"/>
  <c r="S33" i="1"/>
  <c r="T33" i="1" s="1"/>
  <c r="R33" i="1"/>
  <c r="Q33" i="1"/>
  <c r="M33" i="1"/>
  <c r="N33" i="1" s="1"/>
  <c r="L33" i="1"/>
  <c r="H33" i="1"/>
  <c r="G33" i="1"/>
  <c r="C33" i="1"/>
  <c r="AL33" i="1" s="1"/>
  <c r="B33" i="1"/>
  <c r="D33" i="1" s="1"/>
  <c r="AG32" i="1"/>
  <c r="AB32" i="1"/>
  <c r="W32" i="1"/>
  <c r="R32" i="1"/>
  <c r="M32" i="1"/>
  <c r="H32" i="1"/>
  <c r="C32" i="1"/>
  <c r="AG31" i="1"/>
  <c r="AB31" i="1"/>
  <c r="W31" i="1"/>
  <c r="R31" i="1"/>
  <c r="M31" i="1"/>
  <c r="H31" i="1"/>
  <c r="C31" i="1"/>
  <c r="AG30" i="1"/>
  <c r="AH30" i="1" s="1"/>
  <c r="AI30" i="1" s="1"/>
  <c r="AF30" i="1"/>
  <c r="AB30" i="1"/>
  <c r="AA30" i="1"/>
  <c r="AC30" i="1" s="1"/>
  <c r="AD30" i="1" s="1"/>
  <c r="W30" i="1"/>
  <c r="V30" i="1"/>
  <c r="X30" i="1" s="1"/>
  <c r="Y30" i="1" s="1"/>
  <c r="S30" i="1"/>
  <c r="T30" i="1" s="1"/>
  <c r="R30" i="1"/>
  <c r="Q30" i="1"/>
  <c r="M30" i="1"/>
  <c r="N30" i="1" s="1"/>
  <c r="O30" i="1" s="1"/>
  <c r="L30" i="1"/>
  <c r="H30" i="1"/>
  <c r="G30" i="1"/>
  <c r="I30" i="1" s="1"/>
  <c r="J30" i="1" s="1"/>
  <c r="C30" i="1"/>
  <c r="AL30" i="1" s="1"/>
  <c r="B30" i="1"/>
  <c r="AK30" i="1" s="1"/>
  <c r="AM30" i="1" s="1"/>
  <c r="AN30" i="1" s="1"/>
  <c r="AG29" i="1"/>
  <c r="AH29" i="1" s="1"/>
  <c r="AI29" i="1" s="1"/>
  <c r="AF29" i="1"/>
  <c r="AB29" i="1"/>
  <c r="AA29" i="1"/>
  <c r="AC29" i="1" s="1"/>
  <c r="AD29" i="1" s="1"/>
  <c r="W29" i="1"/>
  <c r="V29" i="1"/>
  <c r="X29" i="1" s="1"/>
  <c r="Y29" i="1" s="1"/>
  <c r="S29" i="1"/>
  <c r="T29" i="1" s="1"/>
  <c r="R29" i="1"/>
  <c r="Q29" i="1"/>
  <c r="M29" i="1"/>
  <c r="N29" i="1" s="1"/>
  <c r="O29" i="1" s="1"/>
  <c r="L29" i="1"/>
  <c r="H29" i="1"/>
  <c r="G29" i="1"/>
  <c r="I29" i="1" s="1"/>
  <c r="J29" i="1" s="1"/>
  <c r="C29" i="1"/>
  <c r="AL29" i="1" s="1"/>
  <c r="B29" i="1"/>
  <c r="AK29" i="1" s="1"/>
  <c r="AM29" i="1" s="1"/>
  <c r="AN29" i="1" s="1"/>
  <c r="AG28" i="1"/>
  <c r="AB28" i="1"/>
  <c r="W28" i="1"/>
  <c r="R28" i="1"/>
  <c r="M28" i="1"/>
  <c r="H28" i="1"/>
  <c r="C28" i="1"/>
  <c r="AG27" i="1"/>
  <c r="AB27" i="1"/>
  <c r="W27" i="1"/>
  <c r="R27" i="1"/>
  <c r="M27" i="1"/>
  <c r="H27" i="1"/>
  <c r="C27" i="1"/>
  <c r="AG26" i="1"/>
  <c r="AG73" i="1" s="1"/>
  <c r="AF26" i="1"/>
  <c r="AB26" i="1"/>
  <c r="AB73" i="1" s="1"/>
  <c r="AA26" i="1"/>
  <c r="W26" i="1"/>
  <c r="W73" i="1" s="1"/>
  <c r="V26" i="1"/>
  <c r="R26" i="1"/>
  <c r="R73" i="1" s="1"/>
  <c r="Q26" i="1"/>
  <c r="AK26" i="1" s="1"/>
  <c r="M26" i="1"/>
  <c r="M73" i="1" s="1"/>
  <c r="L26" i="1"/>
  <c r="H26" i="1"/>
  <c r="H73" i="1" s="1"/>
  <c r="G26" i="1"/>
  <c r="C26" i="1"/>
  <c r="B26" i="1"/>
  <c r="AG25" i="1"/>
  <c r="AB25" i="1"/>
  <c r="W25" i="1"/>
  <c r="R25" i="1"/>
  <c r="M25" i="1"/>
  <c r="H25" i="1"/>
  <c r="C25" i="1"/>
  <c r="AG24" i="1"/>
  <c r="AF24" i="1"/>
  <c r="AF67" i="1" s="1"/>
  <c r="AB24" i="1"/>
  <c r="AA24" i="1"/>
  <c r="AA67" i="1" s="1"/>
  <c r="W24" i="1"/>
  <c r="V24" i="1"/>
  <c r="V67" i="1" s="1"/>
  <c r="R24" i="1"/>
  <c r="Q24" i="1"/>
  <c r="Q67" i="1" s="1"/>
  <c r="M24" i="1"/>
  <c r="L24" i="1"/>
  <c r="L67" i="1" s="1"/>
  <c r="H24" i="1"/>
  <c r="G24" i="1"/>
  <c r="G67" i="1" s="1"/>
  <c r="C24" i="1"/>
  <c r="B24" i="1"/>
  <c r="AG23" i="1"/>
  <c r="AB23" i="1"/>
  <c r="W23" i="1"/>
  <c r="R23" i="1"/>
  <c r="M23" i="1"/>
  <c r="H23" i="1"/>
  <c r="C23" i="1"/>
  <c r="AG22" i="1"/>
  <c r="AH22" i="1" s="1"/>
  <c r="AI22" i="1" s="1"/>
  <c r="AF22" i="1"/>
  <c r="AB22" i="1"/>
  <c r="AC22" i="1" s="1"/>
  <c r="AD22" i="1" s="1"/>
  <c r="AA22" i="1"/>
  <c r="W22" i="1"/>
  <c r="X22" i="1" s="1"/>
  <c r="Y22" i="1" s="1"/>
  <c r="V22" i="1"/>
  <c r="R22" i="1"/>
  <c r="S22" i="1" s="1"/>
  <c r="T22" i="1" s="1"/>
  <c r="Q22" i="1"/>
  <c r="M22" i="1"/>
  <c r="N22" i="1" s="1"/>
  <c r="O22" i="1" s="1"/>
  <c r="L22" i="1"/>
  <c r="H22" i="1"/>
  <c r="I22" i="1" s="1"/>
  <c r="J22" i="1" s="1"/>
  <c r="G22" i="1"/>
  <c r="C22" i="1"/>
  <c r="D22" i="1" s="1"/>
  <c r="E22" i="1" s="1"/>
  <c r="B22" i="1"/>
  <c r="AK22" i="1" s="1"/>
  <c r="AG21" i="1"/>
  <c r="AB21" i="1"/>
  <c r="W21" i="1"/>
  <c r="R21" i="1"/>
  <c r="M21" i="1"/>
  <c r="H21" i="1"/>
  <c r="C21" i="1"/>
  <c r="AG20" i="1"/>
  <c r="AH20" i="1" s="1"/>
  <c r="AI20" i="1" s="1"/>
  <c r="AF20" i="1"/>
  <c r="AB20" i="1"/>
  <c r="AA20" i="1"/>
  <c r="AC20" i="1" s="1"/>
  <c r="W20" i="1"/>
  <c r="V20" i="1"/>
  <c r="X20" i="1" s="1"/>
  <c r="Y20" i="1" s="1"/>
  <c r="R20" i="1"/>
  <c r="Q20" i="1"/>
  <c r="S20" i="1" s="1"/>
  <c r="N20" i="1"/>
  <c r="M20" i="1"/>
  <c r="L20" i="1"/>
  <c r="H20" i="1"/>
  <c r="I20" i="1" s="1"/>
  <c r="G20" i="1"/>
  <c r="C20" i="1"/>
  <c r="B20" i="1"/>
  <c r="AK19" i="1"/>
  <c r="AG19" i="1"/>
  <c r="AF19" i="1"/>
  <c r="AH19" i="1" s="1"/>
  <c r="AD19" i="1"/>
  <c r="AB19" i="1"/>
  <c r="AA19" i="1"/>
  <c r="AC19" i="1" s="1"/>
  <c r="Y19" i="1"/>
  <c r="W19" i="1"/>
  <c r="V19" i="1"/>
  <c r="X19" i="1" s="1"/>
  <c r="R19" i="1"/>
  <c r="Q19" i="1"/>
  <c r="S19" i="1" s="1"/>
  <c r="T19" i="1" s="1"/>
  <c r="N19" i="1"/>
  <c r="M19" i="1"/>
  <c r="L19" i="1"/>
  <c r="H19" i="1"/>
  <c r="I19" i="1" s="1"/>
  <c r="G19" i="1"/>
  <c r="C19" i="1"/>
  <c r="B19" i="1"/>
  <c r="AG18" i="1"/>
  <c r="AH18" i="1" s="1"/>
  <c r="AI18" i="1" s="1"/>
  <c r="AF18" i="1"/>
  <c r="AB18" i="1"/>
  <c r="AC18" i="1" s="1"/>
  <c r="AD18" i="1" s="1"/>
  <c r="AA18" i="1"/>
  <c r="W18" i="1"/>
  <c r="X18" i="1" s="1"/>
  <c r="Y18" i="1" s="1"/>
  <c r="V18" i="1"/>
  <c r="S18" i="1"/>
  <c r="T18" i="1" s="1"/>
  <c r="R18" i="1"/>
  <c r="Q18" i="1"/>
  <c r="M18" i="1"/>
  <c r="N18" i="1" s="1"/>
  <c r="O18" i="1" s="1"/>
  <c r="L18" i="1"/>
  <c r="H18" i="1"/>
  <c r="I18" i="1" s="1"/>
  <c r="J18" i="1" s="1"/>
  <c r="G18" i="1"/>
  <c r="C18" i="1"/>
  <c r="D18" i="1" s="1"/>
  <c r="E18" i="1" s="1"/>
  <c r="B18" i="1"/>
  <c r="AK18" i="1" s="1"/>
  <c r="AK17" i="1"/>
  <c r="AG17" i="1"/>
  <c r="AB17" i="1"/>
  <c r="W17" i="1"/>
  <c r="R17" i="1"/>
  <c r="M17" i="1"/>
  <c r="H17" i="1"/>
  <c r="C17" i="1"/>
  <c r="AL17" i="1" s="1"/>
  <c r="AI16" i="1"/>
  <c r="AG16" i="1"/>
  <c r="AF16" i="1"/>
  <c r="AH16" i="1" s="1"/>
  <c r="AB16" i="1"/>
  <c r="AA16" i="1"/>
  <c r="W16" i="1"/>
  <c r="V16" i="1"/>
  <c r="X16" i="1" s="1"/>
  <c r="Y16" i="1" s="1"/>
  <c r="R16" i="1"/>
  <c r="Q16" i="1"/>
  <c r="S16" i="1" s="1"/>
  <c r="T16" i="1" s="1"/>
  <c r="O16" i="1"/>
  <c r="M16" i="1"/>
  <c r="L16" i="1"/>
  <c r="N16" i="1" s="1"/>
  <c r="H16" i="1"/>
  <c r="G16" i="1"/>
  <c r="C16" i="1"/>
  <c r="AL16" i="1" s="1"/>
  <c r="B16" i="1"/>
  <c r="D16" i="1" s="1"/>
  <c r="E16" i="1" s="1"/>
  <c r="AI15" i="1"/>
  <c r="AG15" i="1"/>
  <c r="AF15" i="1"/>
  <c r="AH15" i="1" s="1"/>
  <c r="AB15" i="1"/>
  <c r="AA15" i="1"/>
  <c r="W15" i="1"/>
  <c r="V15" i="1"/>
  <c r="X15" i="1" s="1"/>
  <c r="Y15" i="1" s="1"/>
  <c r="R15" i="1"/>
  <c r="Q15" i="1"/>
  <c r="S15" i="1" s="1"/>
  <c r="T15" i="1" s="1"/>
  <c r="O15" i="1"/>
  <c r="M15" i="1"/>
  <c r="L15" i="1"/>
  <c r="N15" i="1" s="1"/>
  <c r="H15" i="1"/>
  <c r="G15" i="1"/>
  <c r="C15" i="1"/>
  <c r="AL15" i="1" s="1"/>
  <c r="B15" i="1"/>
  <c r="D15" i="1" s="1"/>
  <c r="E15" i="1" s="1"/>
  <c r="AG14" i="1"/>
  <c r="AG66" i="1" s="1"/>
  <c r="AF14" i="1"/>
  <c r="AB14" i="1"/>
  <c r="AB66" i="1" s="1"/>
  <c r="AA14" i="1"/>
  <c r="W14" i="1"/>
  <c r="W66" i="1" s="1"/>
  <c r="V14" i="1"/>
  <c r="R14" i="1"/>
  <c r="R66" i="1" s="1"/>
  <c r="Q14" i="1"/>
  <c r="M14" i="1"/>
  <c r="M66" i="1" s="1"/>
  <c r="L14" i="1"/>
  <c r="H14" i="1"/>
  <c r="H66" i="1" s="1"/>
  <c r="G14" i="1"/>
  <c r="C14" i="1"/>
  <c r="C66" i="1" s="1"/>
  <c r="B14" i="1"/>
  <c r="AL10" i="1"/>
  <c r="AK10" i="1"/>
  <c r="AG10" i="1"/>
  <c r="AF10" i="1"/>
  <c r="AB10" i="1"/>
  <c r="AA10" i="1"/>
  <c r="W10" i="1"/>
  <c r="V10" i="1"/>
  <c r="R10" i="1"/>
  <c r="Q10" i="1"/>
  <c r="M10" i="1"/>
  <c r="L10" i="1"/>
  <c r="H10" i="1"/>
  <c r="G10" i="1"/>
  <c r="C10" i="1"/>
  <c r="B10" i="1"/>
  <c r="A3" i="1"/>
  <c r="A2" i="1"/>
  <c r="AK73" i="1" l="1"/>
  <c r="AM26" i="1"/>
  <c r="AN26" i="1" s="1"/>
  <c r="V66" i="1"/>
  <c r="X66" i="1" s="1"/>
  <c r="Y66" i="1" s="1"/>
  <c r="V21" i="1"/>
  <c r="X14" i="1"/>
  <c r="Y14" i="1" s="1"/>
  <c r="W67" i="1"/>
  <c r="X24" i="1"/>
  <c r="Y24" i="1" s="1"/>
  <c r="AF66" i="1"/>
  <c r="AH66" i="1" s="1"/>
  <c r="AI66" i="1" s="1"/>
  <c r="AF21" i="1"/>
  <c r="AH14" i="1"/>
  <c r="AI14" i="1" s="1"/>
  <c r="AL14" i="1"/>
  <c r="AL18" i="1"/>
  <c r="AM18" i="1" s="1"/>
  <c r="AN18" i="1" s="1"/>
  <c r="H67" i="1"/>
  <c r="I67" i="1" s="1"/>
  <c r="J67" i="1" s="1"/>
  <c r="I24" i="1"/>
  <c r="J24" i="1" s="1"/>
  <c r="G66" i="1"/>
  <c r="I66" i="1" s="1"/>
  <c r="J66" i="1" s="1"/>
  <c r="G21" i="1"/>
  <c r="I14" i="1"/>
  <c r="J14" i="1" s="1"/>
  <c r="AA66" i="1"/>
  <c r="AC66" i="1" s="1"/>
  <c r="AD66" i="1" s="1"/>
  <c r="AA21" i="1"/>
  <c r="AC14" i="1"/>
  <c r="AD14" i="1" s="1"/>
  <c r="I15" i="1"/>
  <c r="J15" i="1" s="1"/>
  <c r="AC15" i="1"/>
  <c r="AD15" i="1" s="1"/>
  <c r="I16" i="1"/>
  <c r="J16" i="1" s="1"/>
  <c r="AC16" i="1"/>
  <c r="AD16" i="1" s="1"/>
  <c r="AM17" i="1"/>
  <c r="AL20" i="1"/>
  <c r="J33" i="1"/>
  <c r="I33" i="1"/>
  <c r="B66" i="1"/>
  <c r="D66" i="1" s="1"/>
  <c r="E66" i="1" s="1"/>
  <c r="B21" i="1"/>
  <c r="D14" i="1"/>
  <c r="E14" i="1" s="1"/>
  <c r="D20" i="1"/>
  <c r="AK20" i="1"/>
  <c r="AM22" i="1"/>
  <c r="AN22" i="1" s="1"/>
  <c r="M67" i="1"/>
  <c r="N24" i="1"/>
  <c r="O24" i="1" s="1"/>
  <c r="C73" i="1"/>
  <c r="AL26" i="1"/>
  <c r="Q66" i="1"/>
  <c r="S66" i="1" s="1"/>
  <c r="T66" i="1" s="1"/>
  <c r="Q21" i="1"/>
  <c r="S14" i="1"/>
  <c r="T14" i="1" s="1"/>
  <c r="AK15" i="1"/>
  <c r="AM15" i="1" s="1"/>
  <c r="AN15" i="1" s="1"/>
  <c r="AK16" i="1"/>
  <c r="AM16" i="1" s="1"/>
  <c r="AN16" i="1" s="1"/>
  <c r="S67" i="1"/>
  <c r="T67" i="1" s="1"/>
  <c r="D43" i="1"/>
  <c r="E43" i="1" s="1"/>
  <c r="AK43" i="1"/>
  <c r="B44" i="1"/>
  <c r="D44" i="1" s="1"/>
  <c r="E44" i="1" s="1"/>
  <c r="N43" i="1"/>
  <c r="O43" i="1" s="1"/>
  <c r="L44" i="1"/>
  <c r="N44" i="1" s="1"/>
  <c r="O44" i="1" s="1"/>
  <c r="X43" i="1"/>
  <c r="Y43" i="1" s="1"/>
  <c r="V44" i="1"/>
  <c r="X44" i="1" s="1"/>
  <c r="Y44" i="1" s="1"/>
  <c r="AH43" i="1"/>
  <c r="AI43" i="1" s="1"/>
  <c r="AF44" i="1"/>
  <c r="AH44" i="1" s="1"/>
  <c r="AI44" i="1" s="1"/>
  <c r="AL49" i="1"/>
  <c r="AM49" i="1" s="1"/>
  <c r="AN49" i="1" s="1"/>
  <c r="D49" i="1"/>
  <c r="E49" i="1" s="1"/>
  <c r="C67" i="1"/>
  <c r="D24" i="1"/>
  <c r="E24" i="1" s="1"/>
  <c r="AL24" i="1"/>
  <c r="AG67" i="1"/>
  <c r="AH24" i="1"/>
  <c r="AI24" i="1" s="1"/>
  <c r="AK14" i="1"/>
  <c r="AL19" i="1"/>
  <c r="AM19" i="1" s="1"/>
  <c r="AN19" i="1" s="1"/>
  <c r="L66" i="1"/>
  <c r="N66" i="1" s="1"/>
  <c r="O66" i="1" s="1"/>
  <c r="L21" i="1"/>
  <c r="N14" i="1"/>
  <c r="O14" i="1" s="1"/>
  <c r="D19" i="1"/>
  <c r="E19" i="1" s="1"/>
  <c r="AL22" i="1"/>
  <c r="R67" i="1"/>
  <c r="S24" i="1"/>
  <c r="T24" i="1" s="1"/>
  <c r="AB67" i="1"/>
  <c r="AC24" i="1"/>
  <c r="AD24" i="1" s="1"/>
  <c r="Q73" i="1"/>
  <c r="S73" i="1" s="1"/>
  <c r="T73" i="1" s="1"/>
  <c r="S26" i="1"/>
  <c r="T26" i="1" s="1"/>
  <c r="B67" i="1"/>
  <c r="D67" i="1" s="1"/>
  <c r="E67" i="1" s="1"/>
  <c r="AK24" i="1"/>
  <c r="N67" i="1"/>
  <c r="O67" i="1" s="1"/>
  <c r="X67" i="1"/>
  <c r="Y67" i="1" s="1"/>
  <c r="AC67" i="1"/>
  <c r="AD67" i="1" s="1"/>
  <c r="AH67" i="1"/>
  <c r="AI67" i="1" s="1"/>
  <c r="D26" i="1"/>
  <c r="E26" i="1" s="1"/>
  <c r="X26" i="1"/>
  <c r="Y26" i="1" s="1"/>
  <c r="D29" i="1"/>
  <c r="E29" i="1" s="1"/>
  <c r="D30" i="1"/>
  <c r="E30" i="1" s="1"/>
  <c r="D39" i="1"/>
  <c r="E39" i="1" s="1"/>
  <c r="AL40" i="1"/>
  <c r="D40" i="1"/>
  <c r="E40" i="1" s="1"/>
  <c r="AM41" i="1"/>
  <c r="AN41" i="1" s="1"/>
  <c r="G47" i="1"/>
  <c r="I47" i="1" s="1"/>
  <c r="J47" i="1" s="1"/>
  <c r="Q47" i="1"/>
  <c r="S47" i="1" s="1"/>
  <c r="T47" i="1" s="1"/>
  <c r="AA47" i="1"/>
  <c r="AC47" i="1" s="1"/>
  <c r="AD47" i="1" s="1"/>
  <c r="AL46" i="1"/>
  <c r="AK54" i="1"/>
  <c r="AM54" i="1" s="1"/>
  <c r="AN54" i="1" s="1"/>
  <c r="D54" i="1"/>
  <c r="E54" i="1" s="1"/>
  <c r="L73" i="1"/>
  <c r="N73" i="1" s="1"/>
  <c r="O73" i="1" s="1"/>
  <c r="N26" i="1"/>
  <c r="O26" i="1" s="1"/>
  <c r="AF73" i="1"/>
  <c r="AH73" i="1" s="1"/>
  <c r="AI73" i="1" s="1"/>
  <c r="AH26" i="1"/>
  <c r="AI26" i="1" s="1"/>
  <c r="AK33" i="1"/>
  <c r="AM33" i="1" s="1"/>
  <c r="AN33" i="1" s="1"/>
  <c r="E33" i="1"/>
  <c r="AM40" i="1"/>
  <c r="AN40" i="1" s="1"/>
  <c r="AL44" i="1"/>
  <c r="G44" i="1"/>
  <c r="I44" i="1" s="1"/>
  <c r="J44" i="1" s="1"/>
  <c r="Q44" i="1"/>
  <c r="S44" i="1" s="1"/>
  <c r="T44" i="1" s="1"/>
  <c r="AA44" i="1"/>
  <c r="AC44" i="1" s="1"/>
  <c r="AD44" i="1" s="1"/>
  <c r="B47" i="1"/>
  <c r="D47" i="1" s="1"/>
  <c r="E47" i="1" s="1"/>
  <c r="L47" i="1"/>
  <c r="N47" i="1" s="1"/>
  <c r="O47" i="1" s="1"/>
  <c r="V47" i="1"/>
  <c r="X47" i="1" s="1"/>
  <c r="Y47" i="1" s="1"/>
  <c r="B73" i="1"/>
  <c r="D73" i="1" s="1"/>
  <c r="E73" i="1" s="1"/>
  <c r="G73" i="1"/>
  <c r="I73" i="1" s="1"/>
  <c r="J73" i="1" s="1"/>
  <c r="I26" i="1"/>
  <c r="J26" i="1" s="1"/>
  <c r="AA73" i="1"/>
  <c r="AC73" i="1" s="1"/>
  <c r="AD73" i="1" s="1"/>
  <c r="AC26" i="1"/>
  <c r="AD26" i="1" s="1"/>
  <c r="AL48" i="1"/>
  <c r="AM48" i="1" s="1"/>
  <c r="AN48" i="1" s="1"/>
  <c r="D55" i="1"/>
  <c r="E55" i="1" s="1"/>
  <c r="AK55" i="1"/>
  <c r="AM55" i="1" s="1"/>
  <c r="AN55" i="1" s="1"/>
  <c r="V73" i="1"/>
  <c r="X73" i="1" s="1"/>
  <c r="Y73" i="1" s="1"/>
  <c r="AK39" i="1"/>
  <c r="AM39" i="1" s="1"/>
  <c r="AN39" i="1" s="1"/>
  <c r="D41" i="1"/>
  <c r="E41" i="1" s="1"/>
  <c r="AK46" i="1"/>
  <c r="D50" i="1"/>
  <c r="E50" i="1" s="1"/>
  <c r="AM57" i="1"/>
  <c r="AN57" i="1" s="1"/>
  <c r="AK69" i="1"/>
  <c r="AN69" i="1" s="1"/>
  <c r="AM58" i="1"/>
  <c r="AN58" i="1" s="1"/>
  <c r="AN65" i="1"/>
  <c r="AL72" i="1"/>
  <c r="AM72" i="1" s="1"/>
  <c r="AN72" i="1" s="1"/>
  <c r="AM70" i="1"/>
  <c r="AN70" i="1" s="1"/>
  <c r="T69" i="1"/>
  <c r="D58" i="1"/>
  <c r="E58" i="1" s="1"/>
  <c r="S21" i="1" l="1"/>
  <c r="T21" i="1" s="1"/>
  <c r="Q23" i="1"/>
  <c r="N21" i="1"/>
  <c r="O21" i="1" s="1"/>
  <c r="L23" i="1"/>
  <c r="AL73" i="1"/>
  <c r="D21" i="1"/>
  <c r="E21" i="1" s="1"/>
  <c r="B23" i="1"/>
  <c r="AL47" i="1"/>
  <c r="AM20" i="1"/>
  <c r="AN20" i="1" s="1"/>
  <c r="AM46" i="1"/>
  <c r="AN46" i="1" s="1"/>
  <c r="AK47" i="1"/>
  <c r="AL67" i="1"/>
  <c r="AH21" i="1"/>
  <c r="AI21" i="1" s="1"/>
  <c r="AF23" i="1"/>
  <c r="AK66" i="1"/>
  <c r="AM66" i="1" s="1"/>
  <c r="AN66" i="1" s="1"/>
  <c r="AK21" i="1"/>
  <c r="AM14" i="1"/>
  <c r="AN14" i="1" s="1"/>
  <c r="AM43" i="1"/>
  <c r="AN43" i="1" s="1"/>
  <c r="AK44" i="1"/>
  <c r="AM44" i="1" s="1"/>
  <c r="AN44" i="1" s="1"/>
  <c r="I21" i="1"/>
  <c r="J21" i="1" s="1"/>
  <c r="G23" i="1"/>
  <c r="X21" i="1"/>
  <c r="Y21" i="1" s="1"/>
  <c r="V23" i="1"/>
  <c r="AM73" i="1"/>
  <c r="AN73" i="1" s="1"/>
  <c r="AK67" i="1"/>
  <c r="AM67" i="1" s="1"/>
  <c r="AN67" i="1" s="1"/>
  <c r="AM24" i="1"/>
  <c r="AN24" i="1" s="1"/>
  <c r="AC21" i="1"/>
  <c r="AD21" i="1" s="1"/>
  <c r="AA23" i="1"/>
  <c r="AL66" i="1"/>
  <c r="AL21" i="1"/>
  <c r="AL23" i="1" s="1"/>
  <c r="AL28" i="1" s="1"/>
  <c r="AL31" i="1" s="1"/>
  <c r="AL34" i="1" l="1"/>
  <c r="AL35" i="1" s="1"/>
  <c r="AL32" i="1"/>
  <c r="AH23" i="1"/>
  <c r="AI23" i="1" s="1"/>
  <c r="AF28" i="1"/>
  <c r="AF27" i="1"/>
  <c r="AI27" i="1" s="1"/>
  <c r="AF25" i="1"/>
  <c r="AI25" i="1" s="1"/>
  <c r="AM47" i="1"/>
  <c r="AN47" i="1" s="1"/>
  <c r="B28" i="1"/>
  <c r="D23" i="1"/>
  <c r="E23" i="1" s="1"/>
  <c r="B27" i="1"/>
  <c r="E27" i="1" s="1"/>
  <c r="B25" i="1"/>
  <c r="L25" i="1"/>
  <c r="N23" i="1"/>
  <c r="O23" i="1" s="1"/>
  <c r="L28" i="1"/>
  <c r="L27" i="1"/>
  <c r="AC23" i="1"/>
  <c r="AD23" i="1" s="1"/>
  <c r="AA25" i="1"/>
  <c r="AD25" i="1" s="1"/>
  <c r="AA28" i="1"/>
  <c r="AA27" i="1"/>
  <c r="AD27" i="1" s="1"/>
  <c r="I23" i="1"/>
  <c r="J23" i="1" s="1"/>
  <c r="G28" i="1"/>
  <c r="G27" i="1"/>
  <c r="J27" i="1" s="1"/>
  <c r="G25" i="1"/>
  <c r="J25" i="1" s="1"/>
  <c r="AM21" i="1"/>
  <c r="AN21" i="1" s="1"/>
  <c r="AK23" i="1"/>
  <c r="AL25" i="1"/>
  <c r="AL27" i="1"/>
  <c r="Q28" i="1"/>
  <c r="S23" i="1"/>
  <c r="T23" i="1" s="1"/>
  <c r="Q25" i="1"/>
  <c r="T25" i="1" s="1"/>
  <c r="Q27" i="1"/>
  <c r="T27" i="1" s="1"/>
  <c r="V25" i="1"/>
  <c r="Y25" i="1" s="1"/>
  <c r="V28" i="1"/>
  <c r="X23" i="1"/>
  <c r="Y23" i="1" s="1"/>
  <c r="V27" i="1"/>
  <c r="Y27" i="1" s="1"/>
  <c r="AC28" i="1" l="1"/>
  <c r="AD28" i="1" s="1"/>
  <c r="AA31" i="1"/>
  <c r="V31" i="1"/>
  <c r="X28" i="1"/>
  <c r="Y28" i="1" s="1"/>
  <c r="I28" i="1"/>
  <c r="J28" i="1" s="1"/>
  <c r="G31" i="1"/>
  <c r="Q31" i="1"/>
  <c r="S28" i="1"/>
  <c r="T28" i="1" s="1"/>
  <c r="B31" i="1"/>
  <c r="D28" i="1"/>
  <c r="E28" i="1" s="1"/>
  <c r="AH28" i="1"/>
  <c r="AI28" i="1" s="1"/>
  <c r="AF31" i="1"/>
  <c r="N28" i="1"/>
  <c r="O28" i="1" s="1"/>
  <c r="L31" i="1"/>
  <c r="AK28" i="1"/>
  <c r="AM23" i="1"/>
  <c r="AN23" i="1" s="1"/>
  <c r="AK27" i="1"/>
  <c r="AN27" i="1" s="1"/>
  <c r="AK25" i="1"/>
  <c r="AN25" i="1" s="1"/>
  <c r="V34" i="1" l="1"/>
  <c r="V32" i="1"/>
  <c r="Y32" i="1" s="1"/>
  <c r="X31" i="1"/>
  <c r="Y31" i="1" s="1"/>
  <c r="B34" i="1"/>
  <c r="B32" i="1"/>
  <c r="E32" i="1" s="1"/>
  <c r="D31" i="1"/>
  <c r="E31" i="1" s="1"/>
  <c r="AF34" i="1"/>
  <c r="AH31" i="1"/>
  <c r="AI31" i="1" s="1"/>
  <c r="AF32" i="1"/>
  <c r="AI32" i="1" s="1"/>
  <c r="AK31" i="1"/>
  <c r="AM28" i="1"/>
  <c r="AN28" i="1" s="1"/>
  <c r="L34" i="1"/>
  <c r="L32" i="1"/>
  <c r="O32" i="1" s="1"/>
  <c r="N31" i="1"/>
  <c r="O31" i="1" s="1"/>
  <c r="G34" i="1"/>
  <c r="G32" i="1"/>
  <c r="J32" i="1" s="1"/>
  <c r="I31" i="1"/>
  <c r="J31" i="1" s="1"/>
  <c r="AA34" i="1"/>
  <c r="AA32" i="1"/>
  <c r="AD32" i="1" s="1"/>
  <c r="AC31" i="1"/>
  <c r="AD31" i="1" s="1"/>
  <c r="Q34" i="1"/>
  <c r="Q32" i="1"/>
  <c r="T32" i="1" s="1"/>
  <c r="S31" i="1"/>
  <c r="T31" i="1" s="1"/>
  <c r="AF78" i="1" l="1"/>
  <c r="AH34" i="1"/>
  <c r="AI34" i="1" s="1"/>
  <c r="AF35" i="1"/>
  <c r="AI35" i="1" s="1"/>
  <c r="AA78" i="1"/>
  <c r="AA35" i="1"/>
  <c r="AD35" i="1" s="1"/>
  <c r="AC34" i="1"/>
  <c r="AD34" i="1" s="1"/>
  <c r="AK34" i="1"/>
  <c r="AK32" i="1"/>
  <c r="AN32" i="1" s="1"/>
  <c r="AM31" i="1"/>
  <c r="AN31" i="1" s="1"/>
  <c r="Q78" i="1"/>
  <c r="Q35" i="1"/>
  <c r="T35" i="1" s="1"/>
  <c r="S34" i="1"/>
  <c r="T34" i="1" s="1"/>
  <c r="V78" i="1"/>
  <c r="V35" i="1"/>
  <c r="Y35" i="1" s="1"/>
  <c r="X34" i="1"/>
  <c r="Y34" i="1" s="1"/>
  <c r="L78" i="1"/>
  <c r="L35" i="1"/>
  <c r="O35" i="1" s="1"/>
  <c r="N34" i="1"/>
  <c r="O34" i="1" s="1"/>
  <c r="B78" i="1"/>
  <c r="B35" i="1"/>
  <c r="E35" i="1" s="1"/>
  <c r="D34" i="1"/>
  <c r="E34" i="1" s="1"/>
  <c r="G78" i="1"/>
  <c r="G35" i="1"/>
  <c r="J35" i="1" s="1"/>
  <c r="I34" i="1"/>
  <c r="J34" i="1" s="1"/>
  <c r="AK35" i="1" l="1"/>
  <c r="AN35" i="1" s="1"/>
  <c r="AM34" i="1"/>
  <c r="AN34" i="1" s="1"/>
</calcChain>
</file>

<file path=xl/sharedStrings.xml><?xml version="1.0" encoding="utf-8"?>
<sst xmlns="http://schemas.openxmlformats.org/spreadsheetml/2006/main" count="115" uniqueCount="75">
  <si>
    <t>CARAGA</t>
  </si>
  <si>
    <t>(In Thousand)</t>
  </si>
  <si>
    <t>ANECO</t>
  </si>
  <si>
    <t>ASELCO</t>
  </si>
  <si>
    <t>DIELCO</t>
  </si>
  <si>
    <t>SIARELCO</t>
  </si>
  <si>
    <t>SURNECO</t>
  </si>
  <si>
    <t>SURSECO I</t>
  </si>
  <si>
    <t>SURSECO II</t>
  </si>
  <si>
    <t xml:space="preserve">       T O T A L</t>
  </si>
  <si>
    <t>Inc. / (Dec)</t>
  </si>
  <si>
    <t>Amount</t>
  </si>
  <si>
    <t>Percent</t>
  </si>
  <si>
    <t>STATEMENT OF OPERATIONS</t>
  </si>
  <si>
    <t xml:space="preserve">  Total Bills</t>
  </si>
  <si>
    <t xml:space="preserve">  Less: RFSC</t>
  </si>
  <si>
    <t xml:space="preserve">            Universal Charge/FIT-All</t>
  </si>
  <si>
    <t xml:space="preserve">             FIT-All</t>
  </si>
  <si>
    <t xml:space="preserve">             Value Added Tax</t>
  </si>
  <si>
    <t xml:space="preserve">          Other Taxes</t>
  </si>
  <si>
    <t xml:space="preserve">             Others</t>
  </si>
  <si>
    <t xml:space="preserve">  Net Operating Revenue</t>
  </si>
  <si>
    <t xml:space="preserve">  Add:  Other Revenue</t>
  </si>
  <si>
    <t xml:space="preserve">  Total </t>
  </si>
  <si>
    <t xml:space="preserve">  Power Cost</t>
  </si>
  <si>
    <t xml:space="preserve">  %</t>
  </si>
  <si>
    <t xml:space="preserve"> </t>
  </si>
  <si>
    <t xml:space="preserve">  Non-Power Cost</t>
  </si>
  <si>
    <t xml:space="preserve">  Operating Margin (Loss)</t>
  </si>
  <si>
    <t xml:space="preserve">  Depreciation Expenses</t>
  </si>
  <si>
    <t xml:space="preserve">  Interest Expenses</t>
  </si>
  <si>
    <t xml:space="preserve">  Net Operating Margin</t>
  </si>
  <si>
    <t xml:space="preserve">  Other Expenses</t>
  </si>
  <si>
    <t xml:space="preserve">  Net Margin (Loss)</t>
  </si>
  <si>
    <t>FINANCIAL DATA</t>
  </si>
  <si>
    <t xml:space="preserve">  Cash- General Fund</t>
  </si>
  <si>
    <t xml:space="preserve">  Sinking Fund-Loan Fund  </t>
  </si>
  <si>
    <t xml:space="preserve">  Sinking Fund-RF/RFSC</t>
  </si>
  <si>
    <t xml:space="preserve">  A/R - Energy Sales</t>
  </si>
  <si>
    <t xml:space="preserve">    Amount</t>
  </si>
  <si>
    <t xml:space="preserve">    No. of Month's Sales</t>
  </si>
  <si>
    <t xml:space="preserve">  A/P - Power</t>
  </si>
  <si>
    <t xml:space="preserve">    No. of Month's Purchases</t>
  </si>
  <si>
    <t xml:space="preserve">  Ave. Monthly Power Payments</t>
  </si>
  <si>
    <t xml:space="preserve">  Advances to Officers &amp; Employees</t>
  </si>
  <si>
    <t xml:space="preserve">  Remittance to PSALM</t>
  </si>
  <si>
    <t xml:space="preserve">  Reinvestment Fund/RFSC</t>
  </si>
  <si>
    <t xml:space="preserve">  NEA Loan </t>
  </si>
  <si>
    <t xml:space="preserve">       Amount Due</t>
  </si>
  <si>
    <t xml:space="preserve">       Payment</t>
  </si>
  <si>
    <t xml:space="preserve">       No. of Quarters (Advance)/Arrears</t>
  </si>
  <si>
    <t xml:space="preserve">       Loan Amort. (Advance)/Arrears</t>
  </si>
  <si>
    <t xml:space="preserve">  Outstanding Loan</t>
  </si>
  <si>
    <t>STATISTICAL DATA</t>
  </si>
  <si>
    <t xml:space="preserve">  MWH Generated/Purchased</t>
  </si>
  <si>
    <t xml:space="preserve">  MWH Sales</t>
  </si>
  <si>
    <t xml:space="preserve">  MWH Coop Consumption</t>
  </si>
  <si>
    <t xml:space="preserve">  Systems Loss (%)</t>
  </si>
  <si>
    <t xml:space="preserve">  Average Systems Rate (P)</t>
  </si>
  <si>
    <t xml:space="preserve">  Average Power Cost (P)</t>
  </si>
  <si>
    <t xml:space="preserve">  Average Collection Period</t>
  </si>
  <si>
    <t>Average Collection Efficiency (%)</t>
  </si>
  <si>
    <t xml:space="preserve">  Number of Consumers</t>
  </si>
  <si>
    <t xml:space="preserve">  Number of Employees-Actual</t>
  </si>
  <si>
    <t xml:space="preserve">  No. of Consumers per Employee</t>
  </si>
  <si>
    <t xml:space="preserve">  Non-Power Cost/Consumer</t>
  </si>
  <si>
    <t xml:space="preserve">  Peak Load</t>
  </si>
  <si>
    <t xml:space="preserve">  2023 Perf. Assessment Rating/Class</t>
  </si>
  <si>
    <t>AAA - Mega Large</t>
  </si>
  <si>
    <t>AAA - Large</t>
  </si>
  <si>
    <t>AAA - Extra Large</t>
  </si>
  <si>
    <t>KPS</t>
  </si>
  <si>
    <t>checking (KPS vs FP) - should be zero</t>
  </si>
  <si>
    <t>Pls Don't Delete</t>
  </si>
  <si>
    <t>General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</si>
</sst>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_)"/>
    <numFmt numFmtId="165" formatCode="_(* #,##0_);_(* \(#,##0\);_(* &quot;-&quot;??_);_(@_)"/>
    <numFmt numFmtId="166" formatCode="_(* #,##0.0_);_(* \(#,##0.0\);_(* &quot;-&quot;??_);_(@_)"/>
  </numFmts>
  <fonts count="8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i/>
      <sz val="12"/>
      <color rgb="FFFF0000"/>
      <name val="Arial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165" fontId="2" fillId="0" borderId="0" xfId="1" applyNumberFormat="1" applyFont="1" applyFill="1"/>
    <xf numFmtId="3" fontId="2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left" vertical="top"/>
    </xf>
    <xf numFmtId="165" fontId="2" fillId="0" borderId="0" xfId="1" applyNumberFormat="1" applyFont="1" applyFill="1" applyAlignment="1">
      <alignment horizontal="left"/>
    </xf>
    <xf numFmtId="43" fontId="2" fillId="0" borderId="0" xfId="1" applyNumberFormat="1" applyFont="1" applyFill="1"/>
    <xf numFmtId="43" fontId="2" fillId="0" borderId="0" xfId="1" applyNumberFormat="1" applyFont="1" applyFill="1" applyAlignment="1">
      <alignment horizontal="left"/>
    </xf>
    <xf numFmtId="165" fontId="2" fillId="0" borderId="0" xfId="1" applyNumberFormat="1" applyFont="1"/>
    <xf numFmtId="43" fontId="2" fillId="0" borderId="0" xfId="1" applyFont="1"/>
    <xf numFmtId="43" fontId="2" fillId="0" borderId="0" xfId="0" applyNumberFormat="1" applyFont="1" applyAlignment="1">
      <alignment horizontal="left"/>
    </xf>
    <xf numFmtId="43" fontId="2" fillId="0" borderId="0" xfId="0" applyNumberFormat="1" applyFont="1"/>
    <xf numFmtId="165" fontId="2" fillId="0" borderId="0" xfId="1" applyNumberFormat="1" applyFont="1" applyFill="1" applyAlignment="1">
      <alignment horizontal="right"/>
    </xf>
    <xf numFmtId="1" fontId="2" fillId="0" borderId="0" xfId="0" applyNumberFormat="1" applyFont="1"/>
    <xf numFmtId="43" fontId="2" fillId="0" borderId="0" xfId="1" applyFont="1" applyFill="1"/>
    <xf numFmtId="43" fontId="2" fillId="0" borderId="0" xfId="1" applyFont="1" applyFill="1" applyAlignment="1">
      <alignment horizontal="right"/>
    </xf>
    <xf numFmtId="166" fontId="2" fillId="0" borderId="0" xfId="1" applyNumberFormat="1" applyFont="1" applyFill="1" applyAlignment="1">
      <alignment horizontal="right"/>
    </xf>
    <xf numFmtId="165" fontId="2" fillId="0" borderId="0" xfId="0" applyNumberFormat="1" applyFont="1"/>
    <xf numFmtId="43" fontId="2" fillId="0" borderId="0" xfId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39" fontId="2" fillId="0" borderId="0" xfId="0" applyNumberFormat="1" applyFont="1"/>
    <xf numFmtId="0" fontId="5" fillId="0" borderId="0" xfId="0" applyFont="1"/>
    <xf numFmtId="43" fontId="5" fillId="0" borderId="0" xfId="0" applyNumberFormat="1" applyFont="1"/>
    <xf numFmtId="0" fontId="6" fillId="0" borderId="0" xfId="0" applyFont="1"/>
    <xf numFmtId="2" fontId="2" fillId="0" borderId="0" xfId="0" applyNumberFormat="1" applyFont="1"/>
    <xf numFmtId="43" fontId="5" fillId="0" borderId="0" xfId="1" applyFont="1"/>
    <xf numFmtId="43" fontId="7" fillId="0" borderId="0" xfId="0" applyNumberFormat="1" applyFont="1"/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Copy%20of%20Consolidated%20Financial%20Profile%20as%20of%20September%2030,%202024%20final%2001.22.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%20from%20Other%20Department\2024\3rd%20Qtr_Financial%20Profile%20as%20of%20September%2030,%202024_for%20MCS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%20from%20Other%20Department\2023\3rd%20Qtr_EC%20Loans%20to%20NEA%20092023_from%20Treasur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afileserver\ECFMSS\00_Quarterly%20Reports\Financial%20Profile\2023\Consolidated%20Financial%20Profile%20as%20of%20September%2030,%20202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EC%20KPS\2024\Consolidated%20KPS_%20Sept%20202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CARAGA\ANECO_SEP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3\Consolidated%20Financial%20Profile%20as%20of%20September%2030,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CARAGA\ASELCO_SEP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CARAGA\DIELCO_SEP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CARAGA\SIARELCO_SEP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CARAGA\SURNECO_SEP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CARAGA\SURSECO%20I_SEP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CARAGA\SURSECO%20II_SE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DON'T DELETE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">
          <cell r="B1">
            <v>9</v>
          </cell>
        </row>
        <row r="5">
          <cell r="B5" t="str">
            <v>September</v>
          </cell>
        </row>
      </sheetData>
      <sheetData sheetId="6">
        <row r="2">
          <cell r="A2" t="str">
            <v>Financial Profile as of September 30, 2024</v>
          </cell>
        </row>
        <row r="3">
          <cell r="A3" t="str">
            <v>With Comparative Figures as of September 30, 2023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A-BIT(mcso)"/>
      <sheetName val="SUMMARY-NEA"/>
      <sheetName val="OUTSTANDING"/>
      <sheetName val="ARREARS"/>
      <sheetName val="CURRENT"/>
      <sheetName val="ADVANCE"/>
      <sheetName val="NO ACCT"/>
      <sheetName val="financial profile(mcso)"/>
      <sheetName val="EQA con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X11">
            <v>470026.34643999999</v>
          </cell>
        </row>
        <row r="158">
          <cell r="X158">
            <v>436060.34414000006</v>
          </cell>
          <cell r="Y158">
            <v>572076.04733000009</v>
          </cell>
          <cell r="Z158">
            <v>67334.915999999997</v>
          </cell>
          <cell r="AA158">
            <v>158542.32118</v>
          </cell>
          <cell r="AB158">
            <v>314416.05375000002</v>
          </cell>
          <cell r="AC158">
            <v>133069.90025000001</v>
          </cell>
          <cell r="AD158">
            <v>116102.64514999998</v>
          </cell>
        </row>
        <row r="159">
          <cell r="X159">
            <v>450184.99614</v>
          </cell>
          <cell r="Y159">
            <v>572076.0736</v>
          </cell>
          <cell r="Z159">
            <v>76771.513999999996</v>
          </cell>
          <cell r="AA159">
            <v>168796.24158</v>
          </cell>
          <cell r="AB159">
            <v>320717.68397000001</v>
          </cell>
          <cell r="AC159">
            <v>133069.90025000001</v>
          </cell>
          <cell r="AD159">
            <v>116102.65457</v>
          </cell>
        </row>
        <row r="160">
          <cell r="X160">
            <v>-1.999999999999992</v>
          </cell>
          <cell r="Y160">
            <v>-3.0093706228151547E-6</v>
          </cell>
          <cell r="Z160">
            <v>-3.8791289695760884</v>
          </cell>
          <cell r="AA160">
            <v>-2.0100614412373958</v>
          </cell>
          <cell r="AB160">
            <v>-1.0706928496050405</v>
          </cell>
          <cell r="AC160">
            <v>0</v>
          </cell>
          <cell r="AD160">
            <v>0</v>
          </cell>
        </row>
        <row r="161">
          <cell r="X161">
            <v>-14124.651999999944</v>
          </cell>
          <cell r="Y161">
            <v>-2.6269999914802611E-2</v>
          </cell>
          <cell r="Z161">
            <v>-9436.5979999999981</v>
          </cell>
          <cell r="AA161">
            <v>-10253.920400000003</v>
          </cell>
          <cell r="AB161">
            <v>-6301.6302199999918</v>
          </cell>
          <cell r="AC161">
            <v>0</v>
          </cell>
          <cell r="AD161">
            <v>-9.4200000166893005E-3</v>
          </cell>
        </row>
        <row r="162">
          <cell r="X162">
            <v>144793.37846000004</v>
          </cell>
          <cell r="Y162">
            <v>140176.04025999998</v>
          </cell>
          <cell r="Z162">
            <v>61063.63156999999</v>
          </cell>
          <cell r="AA162">
            <v>93400.757530000003</v>
          </cell>
          <cell r="AB162">
            <v>107935.43754871328</v>
          </cell>
          <cell r="AC162">
            <v>85568.66442999999</v>
          </cell>
          <cell r="AD162">
            <v>98938.056479999999</v>
          </cell>
        </row>
        <row r="165">
          <cell r="I165">
            <v>-1.2553693822992269</v>
          </cell>
        </row>
      </sheetData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profile(mcso)"/>
      <sheetName val="nea-bit"/>
      <sheetName val="Sheet1"/>
      <sheetName val="NEA-BIT (2)"/>
      <sheetName val="EQA conso"/>
    </sheetNames>
    <sheetDataSet>
      <sheetData sheetId="0">
        <row r="16">
          <cell r="I16">
            <v>-0.58526318581675807</v>
          </cell>
        </row>
        <row r="165">
          <cell r="I165">
            <v>-1.1101276105368512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ok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3">
          <cell r="B13">
            <v>5501716.7716600001</v>
          </cell>
        </row>
      </sheetData>
      <sheetData sheetId="6">
        <row r="13">
          <cell r="B13">
            <v>749967.79910000006</v>
          </cell>
        </row>
      </sheetData>
      <sheetData sheetId="7">
        <row r="13">
          <cell r="B13">
            <v>94910.624909999999</v>
          </cell>
        </row>
      </sheetData>
      <sheetData sheetId="8">
        <row r="13">
          <cell r="B13">
            <v>952814.13822000008</v>
          </cell>
        </row>
      </sheetData>
      <sheetData sheetId="9">
        <row r="13">
          <cell r="B13">
            <v>4176870.5838799998</v>
          </cell>
        </row>
      </sheetData>
      <sheetData sheetId="10">
        <row r="13">
          <cell r="B13">
            <v>385147.66690000001</v>
          </cell>
        </row>
      </sheetData>
      <sheetData sheetId="11">
        <row r="12">
          <cell r="B12">
            <v>4206998.6312999995</v>
          </cell>
        </row>
      </sheetData>
      <sheetData sheetId="12"/>
      <sheetData sheetId="13"/>
      <sheetData sheetId="14">
        <row r="14">
          <cell r="B14">
            <v>3452720.0906500001</v>
          </cell>
        </row>
      </sheetData>
      <sheetData sheetId="15">
        <row r="14">
          <cell r="B14">
            <v>445252.02546999999</v>
          </cell>
        </row>
      </sheetData>
      <sheetData sheetId="16">
        <row r="10">
          <cell r="B10">
            <v>483250.93328</v>
          </cell>
        </row>
      </sheetData>
      <sheetData sheetId="17">
        <row r="14">
          <cell r="B14">
            <v>5451004.4717699997</v>
          </cell>
        </row>
      </sheetData>
      <sheetData sheetId="18">
        <row r="15">
          <cell r="B15">
            <v>411040.25579999998</v>
          </cell>
        </row>
      </sheetData>
      <sheetData sheetId="19">
        <row r="13">
          <cell r="B13">
            <v>2244727.8267899998</v>
          </cell>
        </row>
      </sheetData>
      <sheetData sheetId="20">
        <row r="14">
          <cell r="B14">
            <v>3806909.50538</v>
          </cell>
        </row>
        <row r="69">
          <cell r="B69">
            <v>97.97</v>
          </cell>
          <cell r="G69">
            <v>95.71</v>
          </cell>
          <cell r="L69" t="str">
            <v>100</v>
          </cell>
          <cell r="Q69" t="str">
            <v>100</v>
          </cell>
          <cell r="V69">
            <v>96.51</v>
          </cell>
          <cell r="AA69">
            <v>98.62</v>
          </cell>
          <cell r="AF69">
            <v>98.36</v>
          </cell>
        </row>
      </sheetData>
      <sheetData sheetId="21"/>
      <sheetData sheetId="22">
        <row r="13">
          <cell r="B13">
            <v>5614880.4094700003</v>
          </cell>
        </row>
      </sheetData>
      <sheetData sheetId="23">
        <row r="13">
          <cell r="B13">
            <v>2484840.4464599998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09_2024"/>
      <sheetName val="KPS-pls don't edit the formula"/>
    </sheetNames>
    <sheetDataSet>
      <sheetData sheetId="0">
        <row r="4">
          <cell r="A4" t="str">
            <v>CENPELCO</v>
          </cell>
        </row>
        <row r="103">
          <cell r="A103" t="str">
            <v>ANECO</v>
          </cell>
          <cell r="N103">
            <v>97.696637939596386</v>
          </cell>
          <cell r="P103">
            <v>108850.38000000003</v>
          </cell>
          <cell r="S103">
            <v>399607.29790000001</v>
          </cell>
        </row>
        <row r="104">
          <cell r="A104" t="str">
            <v>ASELCO</v>
          </cell>
          <cell r="N104">
            <v>95.057880915591525</v>
          </cell>
          <cell r="P104">
            <v>62201.410909999991</v>
          </cell>
          <cell r="S104">
            <v>121807.30568999999</v>
          </cell>
        </row>
        <row r="105">
          <cell r="A105" t="str">
            <v>DIELCO</v>
          </cell>
          <cell r="N105">
            <v>100</v>
          </cell>
          <cell r="P105">
            <v>24223.377209999999</v>
          </cell>
          <cell r="S105">
            <v>75576.246069999994</v>
          </cell>
        </row>
        <row r="106">
          <cell r="A106" t="str">
            <v>SIARELCO</v>
          </cell>
          <cell r="N106">
            <v>100</v>
          </cell>
          <cell r="P106">
            <v>79718.150670000003</v>
          </cell>
          <cell r="S106">
            <v>73019.981809999997</v>
          </cell>
        </row>
        <row r="107">
          <cell r="A107" t="str">
            <v>SURNECO</v>
          </cell>
          <cell r="N107">
            <v>97.163197835569278</v>
          </cell>
          <cell r="P107">
            <v>17522.680289999993</v>
          </cell>
          <cell r="S107">
            <v>190403.24328</v>
          </cell>
        </row>
        <row r="108">
          <cell r="A108" t="str">
            <v>SURSECO I</v>
          </cell>
          <cell r="N108">
            <v>98.272621534497645</v>
          </cell>
          <cell r="P108">
            <v>26363.720420000001</v>
          </cell>
          <cell r="S108">
            <v>18569.196510000002</v>
          </cell>
        </row>
        <row r="109">
          <cell r="A109" t="str">
            <v>SURSECO II</v>
          </cell>
          <cell r="N109">
            <v>98.621285397215658</v>
          </cell>
          <cell r="P109">
            <v>46867.808130000005</v>
          </cell>
          <cell r="S109">
            <v>44469.952389999999</v>
          </cell>
        </row>
      </sheetData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3610613.32546</v>
          </cell>
        </row>
        <row r="6">
          <cell r="U6">
            <v>77569.237370000003</v>
          </cell>
        </row>
        <row r="7">
          <cell r="U7">
            <v>113356.3615</v>
          </cell>
        </row>
        <row r="10">
          <cell r="U10">
            <v>274741.83447</v>
          </cell>
        </row>
        <row r="11">
          <cell r="U11">
            <v>7047.2801500000005</v>
          </cell>
        </row>
        <row r="12">
          <cell r="U12">
            <v>0</v>
          </cell>
        </row>
        <row r="14">
          <cell r="U14">
            <v>86587.652090000003</v>
          </cell>
        </row>
        <row r="16">
          <cell r="U16">
            <v>2814849.8285799995</v>
          </cell>
        </row>
        <row r="18">
          <cell r="U18">
            <v>247043.00039</v>
          </cell>
        </row>
        <row r="21">
          <cell r="U21">
            <v>124561.46125999998</v>
          </cell>
        </row>
        <row r="22">
          <cell r="U22">
            <v>6750.8318500000005</v>
          </cell>
        </row>
        <row r="25">
          <cell r="U25">
            <v>0</v>
          </cell>
        </row>
        <row r="31">
          <cell r="U31">
            <v>399607.3</v>
          </cell>
        </row>
        <row r="32">
          <cell r="U32">
            <v>11603.54</v>
          </cell>
        </row>
        <row r="33">
          <cell r="U33">
            <v>138232.47</v>
          </cell>
        </row>
        <row r="35">
          <cell r="U35">
            <v>507674.47</v>
          </cell>
        </row>
        <row r="38">
          <cell r="U38">
            <v>311845.21999999997</v>
          </cell>
        </row>
        <row r="40">
          <cell r="U40">
            <v>323622.18053999997</v>
          </cell>
        </row>
        <row r="41">
          <cell r="U41">
            <v>1.7827500000000001</v>
          </cell>
        </row>
        <row r="42">
          <cell r="U42">
            <v>107378.67927999998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ok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3">
          <cell r="B13">
            <v>5501716.7716600001</v>
          </cell>
        </row>
      </sheetData>
      <sheetData sheetId="6">
        <row r="13">
          <cell r="B13">
            <v>749967.79910000006</v>
          </cell>
        </row>
      </sheetData>
      <sheetData sheetId="7">
        <row r="13">
          <cell r="B13">
            <v>94910.624909999999</v>
          </cell>
        </row>
      </sheetData>
      <sheetData sheetId="8">
        <row r="13">
          <cell r="B13">
            <v>952814.13822000008</v>
          </cell>
        </row>
      </sheetData>
      <sheetData sheetId="9">
        <row r="13">
          <cell r="B13">
            <v>4176870.5838799998</v>
          </cell>
        </row>
      </sheetData>
      <sheetData sheetId="10">
        <row r="13">
          <cell r="B13">
            <v>385147.66690000001</v>
          </cell>
        </row>
      </sheetData>
      <sheetData sheetId="11">
        <row r="12">
          <cell r="B12">
            <v>4206998.6312999995</v>
          </cell>
        </row>
      </sheetData>
      <sheetData sheetId="12"/>
      <sheetData sheetId="13"/>
      <sheetData sheetId="14">
        <row r="14">
          <cell r="B14">
            <v>3452720.0906500001</v>
          </cell>
        </row>
      </sheetData>
      <sheetData sheetId="15">
        <row r="14">
          <cell r="B14">
            <v>445252.02546999999</v>
          </cell>
        </row>
      </sheetData>
      <sheetData sheetId="16">
        <row r="10">
          <cell r="B10">
            <v>483250.93328</v>
          </cell>
        </row>
      </sheetData>
      <sheetData sheetId="17">
        <row r="14">
          <cell r="B14">
            <v>5451004.4717699997</v>
          </cell>
        </row>
      </sheetData>
      <sheetData sheetId="18">
        <row r="15">
          <cell r="B15">
            <v>411040.25579999998</v>
          </cell>
        </row>
      </sheetData>
      <sheetData sheetId="19">
        <row r="13">
          <cell r="B13">
            <v>2244727.8267899998</v>
          </cell>
        </row>
      </sheetData>
      <sheetData sheetId="20">
        <row r="14">
          <cell r="B14">
            <v>3806909.50538</v>
          </cell>
          <cell r="G14">
            <v>2839626.6123199998</v>
          </cell>
          <cell r="L14">
            <v>190048.56568</v>
          </cell>
          <cell r="Q14">
            <v>444145.48796000006</v>
          </cell>
          <cell r="V14">
            <v>2061079.9901000001</v>
          </cell>
          <cell r="AA14">
            <v>807379.04071000009</v>
          </cell>
          <cell r="AF14">
            <v>1346281.46915</v>
          </cell>
        </row>
        <row r="15">
          <cell r="B15">
            <v>68243.78115000001</v>
          </cell>
          <cell r="G15">
            <v>56008.991049999997</v>
          </cell>
          <cell r="L15">
            <v>8029.6055399999996</v>
          </cell>
          <cell r="Q15">
            <v>26228.001110000005</v>
          </cell>
          <cell r="V15">
            <v>34168.956789999997</v>
          </cell>
          <cell r="AA15">
            <v>23416.099300000002</v>
          </cell>
          <cell r="AF15">
            <v>32348.09402</v>
          </cell>
        </row>
        <row r="16">
          <cell r="B16">
            <v>80250.35291999999</v>
          </cell>
          <cell r="G16">
            <v>46383.786329999995</v>
          </cell>
          <cell r="L16">
            <v>4974.3997299999992</v>
          </cell>
          <cell r="Q16">
            <v>12311.00381</v>
          </cell>
          <cell r="V16">
            <v>34315.680419999997</v>
          </cell>
          <cell r="AA16">
            <v>14514.519460000001</v>
          </cell>
          <cell r="AF16">
            <v>20128.550650000001</v>
          </cell>
        </row>
        <row r="17">
          <cell r="B17">
            <v>0</v>
          </cell>
          <cell r="G17">
            <v>0</v>
          </cell>
          <cell r="L17">
            <v>0</v>
          </cell>
          <cell r="Q17">
            <v>0</v>
          </cell>
          <cell r="V17">
            <v>0</v>
          </cell>
          <cell r="AA17">
            <v>0</v>
          </cell>
          <cell r="AF17">
            <v>0</v>
          </cell>
        </row>
        <row r="18">
          <cell r="B18">
            <v>318275.74927999999</v>
          </cell>
          <cell r="G18">
            <v>303939.57089000003</v>
          </cell>
          <cell r="L18">
            <v>19865.583600000002</v>
          </cell>
          <cell r="Q18">
            <v>35812.1466</v>
          </cell>
          <cell r="V18">
            <v>215071.67924999999</v>
          </cell>
          <cell r="AA18">
            <v>80324.081739999994</v>
          </cell>
          <cell r="AF18">
            <v>128246.50396</v>
          </cell>
        </row>
        <row r="19">
          <cell r="B19">
            <v>6476.0552299999999</v>
          </cell>
          <cell r="G19">
            <v>0</v>
          </cell>
          <cell r="L19">
            <v>0</v>
          </cell>
          <cell r="Q19">
            <v>585.58262000000002</v>
          </cell>
          <cell r="V19">
            <v>0</v>
          </cell>
          <cell r="AA19">
            <v>2353.9295499999998</v>
          </cell>
          <cell r="AF19">
            <v>0</v>
          </cell>
        </row>
        <row r="20">
          <cell r="B20">
            <v>0</v>
          </cell>
          <cell r="G20">
            <v>0</v>
          </cell>
          <cell r="L20">
            <v>0</v>
          </cell>
          <cell r="Q20">
            <v>0</v>
          </cell>
          <cell r="V20">
            <v>0</v>
          </cell>
          <cell r="AA20">
            <v>0</v>
          </cell>
          <cell r="AF20">
            <v>36588.925790000001</v>
          </cell>
        </row>
        <row r="21">
          <cell r="B21">
            <v>3333663.5667999997</v>
          </cell>
          <cell r="G21">
            <v>2433294.2640499999</v>
          </cell>
          <cell r="L21">
            <v>157178.97680999999</v>
          </cell>
          <cell r="Q21">
            <v>369208.75382000004</v>
          </cell>
          <cell r="V21">
            <v>1777523.6736399999</v>
          </cell>
          <cell r="AA21">
            <v>686770.41066000005</v>
          </cell>
          <cell r="AF21">
            <v>1128969.3947300001</v>
          </cell>
        </row>
        <row r="22">
          <cell r="B22">
            <v>79434.974820000003</v>
          </cell>
          <cell r="G22">
            <v>43391.790070000003</v>
          </cell>
          <cell r="L22">
            <v>25762.703700000002</v>
          </cell>
          <cell r="Q22">
            <v>9838.9009600000009</v>
          </cell>
          <cell r="V22">
            <v>28162.226999999999</v>
          </cell>
          <cell r="AA22">
            <v>20897.781849999999</v>
          </cell>
          <cell r="AF22">
            <v>28864.462050000002</v>
          </cell>
        </row>
        <row r="23">
          <cell r="B23">
            <v>3413098.5416199998</v>
          </cell>
          <cell r="G23">
            <v>2476686.05412</v>
          </cell>
          <cell r="L23">
            <v>182941.68051000001</v>
          </cell>
          <cell r="Q23">
            <v>379047.65478000004</v>
          </cell>
          <cell r="V23">
            <v>1805685.9006399999</v>
          </cell>
          <cell r="AA23">
            <v>707668.19251000008</v>
          </cell>
          <cell r="AF23">
            <v>1157833.85678</v>
          </cell>
        </row>
        <row r="24">
          <cell r="B24">
            <v>2942427.4083099999</v>
          </cell>
          <cell r="G24">
            <v>2112643.24345</v>
          </cell>
          <cell r="L24">
            <v>120864.95189</v>
          </cell>
          <cell r="Q24">
            <v>256420.24923999998</v>
          </cell>
          <cell r="V24">
            <v>1607553.7074899999</v>
          </cell>
          <cell r="AA24">
            <v>582543.30389999994</v>
          </cell>
          <cell r="AF24">
            <v>949519.54983000003</v>
          </cell>
        </row>
        <row r="25">
          <cell r="B25">
            <v>86</v>
          </cell>
          <cell r="G25">
            <v>85</v>
          </cell>
          <cell r="L25">
            <v>66</v>
          </cell>
          <cell r="Q25">
            <v>68</v>
          </cell>
          <cell r="V25">
            <v>89</v>
          </cell>
          <cell r="AA25">
            <v>82</v>
          </cell>
          <cell r="AF25">
            <v>82</v>
          </cell>
        </row>
        <row r="26">
          <cell r="B26">
            <v>260494.38996</v>
          </cell>
          <cell r="G26">
            <v>183809.93307</v>
          </cell>
          <cell r="L26">
            <v>43016.781780000005</v>
          </cell>
          <cell r="Q26">
            <v>80170.554409999997</v>
          </cell>
          <cell r="V26">
            <v>114130.26519000001</v>
          </cell>
          <cell r="AA26">
            <v>97554.662550000008</v>
          </cell>
          <cell r="AF26">
            <v>131269.63841999997</v>
          </cell>
        </row>
        <row r="27">
          <cell r="B27">
            <v>8</v>
          </cell>
          <cell r="G27">
            <v>7</v>
          </cell>
          <cell r="L27">
            <v>24</v>
          </cell>
          <cell r="Q27">
            <v>21</v>
          </cell>
          <cell r="V27">
            <v>6</v>
          </cell>
          <cell r="AA27">
            <v>14</v>
          </cell>
          <cell r="AF27">
            <v>11</v>
          </cell>
        </row>
        <row r="28">
          <cell r="B28">
            <v>210176.74334999995</v>
          </cell>
          <cell r="G28">
            <v>180232.87760000004</v>
          </cell>
          <cell r="L28">
            <v>19059.946840000004</v>
          </cell>
          <cell r="Q28">
            <v>42456.851130000068</v>
          </cell>
          <cell r="V28">
            <v>84001.927959999943</v>
          </cell>
          <cell r="AA28">
            <v>27570.226060000132</v>
          </cell>
          <cell r="AF28">
            <v>77044.668530000024</v>
          </cell>
        </row>
        <row r="29">
          <cell r="B29">
            <v>99447.227839999992</v>
          </cell>
          <cell r="G29">
            <v>61851.015940000005</v>
          </cell>
          <cell r="L29">
            <v>6834.3328899999997</v>
          </cell>
          <cell r="Q29">
            <v>7765.9774099999995</v>
          </cell>
          <cell r="V29">
            <v>29637.4784</v>
          </cell>
          <cell r="AA29">
            <v>25045.749620000002</v>
          </cell>
          <cell r="AF29">
            <v>22210.499319999999</v>
          </cell>
        </row>
        <row r="30">
          <cell r="B30">
            <v>7827.3923100000011</v>
          </cell>
          <cell r="G30">
            <v>48846.564760000001</v>
          </cell>
          <cell r="L30">
            <v>3588.3230000000003</v>
          </cell>
          <cell r="Q30">
            <v>9510.9860000000008</v>
          </cell>
          <cell r="V30">
            <v>5955.1986300000008</v>
          </cell>
          <cell r="AA30">
            <v>4853.6374699999997</v>
          </cell>
          <cell r="AF30">
            <v>5064.9593500000001</v>
          </cell>
        </row>
        <row r="31">
          <cell r="B31">
            <v>102902.12319999996</v>
          </cell>
          <cell r="G31">
            <v>69535.296900000016</v>
          </cell>
          <cell r="L31">
            <v>8637.2909500000042</v>
          </cell>
          <cell r="Q31">
            <v>25179.887720000068</v>
          </cell>
          <cell r="V31">
            <v>48409.250929999944</v>
          </cell>
          <cell r="AA31">
            <v>-2329.1610299998702</v>
          </cell>
          <cell r="AF31">
            <v>49769.209860000024</v>
          </cell>
        </row>
        <row r="32">
          <cell r="B32">
            <v>3</v>
          </cell>
          <cell r="G32">
            <v>3</v>
          </cell>
          <cell r="L32">
            <v>5</v>
          </cell>
          <cell r="Q32">
            <v>7</v>
          </cell>
          <cell r="V32">
            <v>3</v>
          </cell>
          <cell r="AA32">
            <v>0</v>
          </cell>
          <cell r="AF32">
            <v>4</v>
          </cell>
        </row>
        <row r="33">
          <cell r="B33">
            <v>0</v>
          </cell>
          <cell r="G33">
            <v>0</v>
          </cell>
          <cell r="L33">
            <v>0</v>
          </cell>
          <cell r="Q33">
            <v>3679.02556</v>
          </cell>
          <cell r="V33">
            <v>2461.3844900000004</v>
          </cell>
          <cell r="AA33">
            <v>905.01264999999989</v>
          </cell>
          <cell r="AF33">
            <v>1639.21738</v>
          </cell>
        </row>
        <row r="34">
          <cell r="B34">
            <v>102902.12319999996</v>
          </cell>
          <cell r="G34">
            <v>69535.296900000016</v>
          </cell>
          <cell r="L34">
            <v>8637.2909500000042</v>
          </cell>
          <cell r="Q34">
            <v>21500.86216000007</v>
          </cell>
          <cell r="V34">
            <v>45947.86643999994</v>
          </cell>
          <cell r="AA34">
            <v>-3234.1736799998698</v>
          </cell>
          <cell r="AF34">
            <v>48129.992480000023</v>
          </cell>
        </row>
        <row r="35">
          <cell r="B35">
            <v>3</v>
          </cell>
          <cell r="G35">
            <v>3</v>
          </cell>
          <cell r="L35">
            <v>5</v>
          </cell>
          <cell r="Q35">
            <v>6</v>
          </cell>
          <cell r="V35">
            <v>3</v>
          </cell>
          <cell r="AA35">
            <v>0</v>
          </cell>
          <cell r="AF35">
            <v>4</v>
          </cell>
        </row>
        <row r="39">
          <cell r="B39">
            <v>281000.78999999998</v>
          </cell>
          <cell r="G39">
            <v>193568.4</v>
          </cell>
          <cell r="L39">
            <v>28059.8</v>
          </cell>
          <cell r="Q39">
            <v>67115.88</v>
          </cell>
          <cell r="V39">
            <v>174069.91</v>
          </cell>
          <cell r="AA39">
            <v>21660.13</v>
          </cell>
          <cell r="AF39">
            <v>61103.12</v>
          </cell>
        </row>
        <row r="40">
          <cell r="B40">
            <v>13741.04</v>
          </cell>
          <cell r="G40">
            <v>143.16999999999999</v>
          </cell>
          <cell r="L40">
            <v>39441.160000000003</v>
          </cell>
          <cell r="Q40">
            <v>35052.5</v>
          </cell>
          <cell r="V40">
            <v>25972.6</v>
          </cell>
          <cell r="AA40">
            <v>0</v>
          </cell>
          <cell r="AF40">
            <v>0</v>
          </cell>
        </row>
        <row r="41">
          <cell r="B41">
            <v>81996.539999999994</v>
          </cell>
          <cell r="G41">
            <v>4123.97</v>
          </cell>
          <cell r="L41">
            <v>2241.8200000000002</v>
          </cell>
          <cell r="Q41">
            <v>13681.68</v>
          </cell>
          <cell r="V41">
            <v>33630.14</v>
          </cell>
          <cell r="AA41">
            <v>2482.64</v>
          </cell>
          <cell r="AF41">
            <v>79602.350000000006</v>
          </cell>
        </row>
        <row r="43">
          <cell r="B43">
            <v>514080.69</v>
          </cell>
          <cell r="G43">
            <v>315504.84999999998</v>
          </cell>
          <cell r="L43">
            <v>24864.65</v>
          </cell>
          <cell r="Q43">
            <v>52025.82</v>
          </cell>
          <cell r="V43">
            <v>300834.63</v>
          </cell>
          <cell r="AA43">
            <v>104480.56</v>
          </cell>
          <cell r="AF43">
            <v>152266.35999999999</v>
          </cell>
        </row>
        <row r="44">
          <cell r="B44">
            <v>1.2153496697154</v>
          </cell>
          <cell r="G44">
            <v>0.9999707840743427</v>
          </cell>
          <cell r="L44">
            <v>1.1774982315667641</v>
          </cell>
          <cell r="Q44">
            <v>1.0542319863489624</v>
          </cell>
          <cell r="V44">
            <v>1.3136373566309945</v>
          </cell>
          <cell r="AA44">
            <v>1.164663674168565</v>
          </cell>
          <cell r="AF44">
            <v>1.0179128743896519</v>
          </cell>
        </row>
        <row r="46">
          <cell r="B46">
            <v>311703.01</v>
          </cell>
          <cell r="G46">
            <v>286948.12</v>
          </cell>
          <cell r="L46">
            <v>16690.419999999998</v>
          </cell>
          <cell r="Q46">
            <v>31113.71</v>
          </cell>
          <cell r="V46">
            <v>300834.63</v>
          </cell>
          <cell r="AA46">
            <v>61897.7</v>
          </cell>
          <cell r="AF46">
            <v>88698.38</v>
          </cell>
        </row>
        <row r="47">
          <cell r="B47">
            <v>0.95340570920363199</v>
          </cell>
          <cell r="G47">
            <v>1.2224179771037245</v>
          </cell>
          <cell r="L47">
            <v>1.2428233135500732</v>
          </cell>
          <cell r="Q47">
            <v>1.0920486616402447</v>
          </cell>
          <cell r="V47">
            <v>1.6842433676616944</v>
          </cell>
          <cell r="AA47">
            <v>0.95628822144289694</v>
          </cell>
          <cell r="AF47">
            <v>0.84072562817998153</v>
          </cell>
        </row>
        <row r="48">
          <cell r="B48">
            <v>333816.22716777772</v>
          </cell>
          <cell r="G48">
            <v>304452.73132222221</v>
          </cell>
          <cell r="L48">
            <v>12979.901167777776</v>
          </cell>
          <cell r="Q48">
            <v>27774.753916666668</v>
          </cell>
          <cell r="V48">
            <v>183547.04044444449</v>
          </cell>
          <cell r="AA48">
            <v>67589.952232222218</v>
          </cell>
          <cell r="AF48">
            <v>112787.73893444444</v>
          </cell>
        </row>
        <row r="49">
          <cell r="B49">
            <v>7.6529999999999996</v>
          </cell>
          <cell r="G49">
            <v>47.084180000000003</v>
          </cell>
          <cell r="L49">
            <v>1837.76</v>
          </cell>
          <cell r="Q49">
            <v>0</v>
          </cell>
          <cell r="V49">
            <v>11.6341</v>
          </cell>
          <cell r="AA49">
            <v>1.6000099999999999</v>
          </cell>
          <cell r="AF49">
            <v>47.672440000000002</v>
          </cell>
        </row>
        <row r="50">
          <cell r="B50">
            <v>76363.873479999995</v>
          </cell>
          <cell r="G50">
            <v>43764.649380000003</v>
          </cell>
          <cell r="L50">
            <v>4491.3892999999998</v>
          </cell>
          <cell r="Q50">
            <v>11347.194289999999</v>
          </cell>
          <cell r="V50">
            <v>34105.616000000002</v>
          </cell>
          <cell r="AA50">
            <v>13903.251170000003</v>
          </cell>
          <cell r="AF50">
            <v>18691.845110000002</v>
          </cell>
        </row>
        <row r="54">
          <cell r="B54">
            <v>407811.04014</v>
          </cell>
          <cell r="G54">
            <v>533871.48132999998</v>
          </cell>
          <cell r="L54">
            <v>57604.28</v>
          </cell>
          <cell r="Q54">
            <v>138137.13318</v>
          </cell>
          <cell r="V54">
            <v>289207.38874999998</v>
          </cell>
          <cell r="AA54">
            <v>121806.48697</v>
          </cell>
          <cell r="AF54">
            <v>113288.507</v>
          </cell>
        </row>
        <row r="55">
          <cell r="B55">
            <v>421935.69214</v>
          </cell>
          <cell r="G55">
            <v>533871.50760000001</v>
          </cell>
          <cell r="L55">
            <v>67040.877999999997</v>
          </cell>
          <cell r="Q55">
            <v>148391.05358000001</v>
          </cell>
          <cell r="V55">
            <v>293086.53697000002</v>
          </cell>
          <cell r="AA55">
            <v>121806.48697</v>
          </cell>
          <cell r="AF55">
            <v>113794.10057</v>
          </cell>
        </row>
        <row r="56">
          <cell r="B56">
            <v>-2.0000000000000004</v>
          </cell>
          <cell r="G56">
            <v>-2.5325671584575242E-6</v>
          </cell>
          <cell r="L56">
            <v>-3.8791289695760884</v>
          </cell>
          <cell r="Q56">
            <v>-2.0100614412373958</v>
          </cell>
          <cell r="V56">
            <v>-0.615578543964027</v>
          </cell>
          <cell r="AA56">
            <v>0</v>
          </cell>
          <cell r="AF56">
            <v>-1.9999982990304366</v>
          </cell>
        </row>
        <row r="57">
          <cell r="B57">
            <v>-14124.652000000002</v>
          </cell>
          <cell r="G57">
            <v>-2.6270000031217933E-2</v>
          </cell>
          <cell r="L57">
            <v>-9436.5979999999981</v>
          </cell>
          <cell r="Q57">
            <v>-10253.920400000003</v>
          </cell>
          <cell r="V57">
            <v>-3879.1482200000319</v>
          </cell>
          <cell r="AA57">
            <v>0</v>
          </cell>
          <cell r="AF57">
            <v>-505.59356999999727</v>
          </cell>
        </row>
        <row r="58">
          <cell r="B58">
            <v>164842.24146000002</v>
          </cell>
          <cell r="G58">
            <v>166546.63125999999</v>
          </cell>
          <cell r="L58">
            <v>66287.811570000005</v>
          </cell>
          <cell r="Q58">
            <v>106465.05953</v>
          </cell>
          <cell r="V58">
            <v>129844.44455</v>
          </cell>
          <cell r="AA58">
            <v>91495.664709999997</v>
          </cell>
          <cell r="AF58">
            <v>-16.575419999999998</v>
          </cell>
        </row>
      </sheetData>
      <sheetData sheetId="21"/>
      <sheetData sheetId="22">
        <row r="13">
          <cell r="B13">
            <v>5614880.4094700003</v>
          </cell>
        </row>
      </sheetData>
      <sheetData sheetId="23">
        <row r="13">
          <cell r="B13">
            <v>2484840.4464599998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2171502.2136499998</v>
          </cell>
        </row>
        <row r="6">
          <cell r="U6">
            <v>62233.865489999996</v>
          </cell>
        </row>
        <row r="7">
          <cell r="U7">
            <v>64073.097030000004</v>
          </cell>
        </row>
        <row r="10">
          <cell r="U10">
            <v>195698.26314</v>
          </cell>
        </row>
        <row r="11">
          <cell r="U11">
            <v>19846.139859999999</v>
          </cell>
        </row>
        <row r="12">
          <cell r="U12">
            <v>0</v>
          </cell>
        </row>
        <row r="14">
          <cell r="U14">
            <v>50318.466549999997</v>
          </cell>
        </row>
        <row r="16">
          <cell r="U16">
            <v>1526349.4432299999</v>
          </cell>
        </row>
        <row r="18">
          <cell r="U18">
            <v>226165.08432999998</v>
          </cell>
        </row>
        <row r="21">
          <cell r="U21">
            <v>62291.804450000003</v>
          </cell>
        </row>
        <row r="22">
          <cell r="U22">
            <v>65195.434600000001</v>
          </cell>
        </row>
        <row r="25">
          <cell r="U25">
            <v>0</v>
          </cell>
        </row>
        <row r="31">
          <cell r="U31">
            <v>121807.31</v>
          </cell>
        </row>
        <row r="32">
          <cell r="U32">
            <v>143.28</v>
          </cell>
        </row>
        <row r="33">
          <cell r="U33">
            <v>131.47</v>
          </cell>
        </row>
        <row r="35">
          <cell r="U35">
            <v>385320.13</v>
          </cell>
        </row>
        <row r="38">
          <cell r="U38">
            <v>160985.54</v>
          </cell>
        </row>
        <row r="40">
          <cell r="U40">
            <v>200654.32753777778</v>
          </cell>
        </row>
        <row r="41">
          <cell r="U41">
            <v>3510.7887099999998</v>
          </cell>
        </row>
        <row r="42">
          <cell r="U42">
            <v>61138.045480000001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240559.29162999999</v>
          </cell>
        </row>
        <row r="6">
          <cell r="U6">
            <v>9533.3642299999992</v>
          </cell>
        </row>
        <row r="7">
          <cell r="U7">
            <v>6142.101709999999</v>
          </cell>
        </row>
        <row r="10">
          <cell r="U10">
            <v>25112.728150000003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20121.5677</v>
          </cell>
        </row>
        <row r="16">
          <cell r="U16">
            <v>154756.46359</v>
          </cell>
        </row>
        <row r="18">
          <cell r="U18">
            <v>40312.778409999999</v>
          </cell>
        </row>
        <row r="21">
          <cell r="U21">
            <v>6783.980959999999</v>
          </cell>
        </row>
        <row r="22">
          <cell r="U22">
            <v>3349.4350000000004</v>
          </cell>
        </row>
        <row r="25">
          <cell r="U25">
            <v>0</v>
          </cell>
        </row>
        <row r="31">
          <cell r="U31">
            <v>75576.25</v>
          </cell>
        </row>
        <row r="32">
          <cell r="U32">
            <v>34564.76</v>
          </cell>
        </row>
        <row r="33">
          <cell r="U33">
            <v>2833.73</v>
          </cell>
        </row>
        <row r="35">
          <cell r="U35">
            <v>29031.68</v>
          </cell>
        </row>
        <row r="38">
          <cell r="U38">
            <v>20088.189999999999</v>
          </cell>
        </row>
        <row r="40">
          <cell r="U40">
            <v>16688.888531111108</v>
          </cell>
        </row>
        <row r="41">
          <cell r="U41">
            <v>286.14855999999997</v>
          </cell>
        </row>
        <row r="42">
          <cell r="U42">
            <v>6255.0481999999993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536835.87363000005</v>
          </cell>
        </row>
        <row r="6">
          <cell r="U6">
            <v>34652.621759999995</v>
          </cell>
        </row>
        <row r="7">
          <cell r="U7">
            <v>20830.000219999998</v>
          </cell>
        </row>
        <row r="10">
          <cell r="U10">
            <v>43129.049859999999</v>
          </cell>
        </row>
        <row r="11">
          <cell r="U11">
            <v>339.02935000000002</v>
          </cell>
        </row>
        <row r="12">
          <cell r="U12">
            <v>0</v>
          </cell>
        </row>
        <row r="14">
          <cell r="U14">
            <v>12447.796929999997</v>
          </cell>
        </row>
        <row r="16">
          <cell r="U16">
            <v>296793.90285999997</v>
          </cell>
        </row>
        <row r="18">
          <cell r="U18">
            <v>85692.379240000009</v>
          </cell>
        </row>
        <row r="21">
          <cell r="U21">
            <v>9743.8825199999992</v>
          </cell>
        </row>
        <row r="22">
          <cell r="U22">
            <v>7990.1059999999998</v>
          </cell>
        </row>
        <row r="25">
          <cell r="U25">
            <v>5047.1699099999996</v>
          </cell>
        </row>
        <row r="31">
          <cell r="U31">
            <v>73019.98</v>
          </cell>
        </row>
        <row r="32">
          <cell r="U32">
            <v>29171.040000000001</v>
          </cell>
        </row>
        <row r="33">
          <cell r="U33">
            <v>22183.919999999998</v>
          </cell>
        </row>
        <row r="35">
          <cell r="U35">
            <v>59844.05</v>
          </cell>
        </row>
        <row r="38">
          <cell r="U38">
            <v>36606.74</v>
          </cell>
        </row>
        <row r="40">
          <cell r="U40">
            <v>31092.377044444445</v>
          </cell>
        </row>
        <row r="41">
          <cell r="U41">
            <v>292.97329999999999</v>
          </cell>
        </row>
        <row r="42">
          <cell r="U42">
            <v>19328.604149999999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1685088.83219</v>
          </cell>
        </row>
        <row r="6">
          <cell r="U6">
            <v>39225.016649999998</v>
          </cell>
        </row>
        <row r="7">
          <cell r="U7">
            <v>50046.728719999999</v>
          </cell>
        </row>
        <row r="10">
          <cell r="U10">
            <v>164350.65805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27990.797100000003</v>
          </cell>
        </row>
        <row r="16">
          <cell r="U16">
            <v>1294236.8935499999</v>
          </cell>
        </row>
        <row r="18">
          <cell r="U18">
            <v>149439.56599999999</v>
          </cell>
        </row>
        <row r="21">
          <cell r="U21">
            <v>31561.190730000002</v>
          </cell>
        </row>
        <row r="22">
          <cell r="U22">
            <v>3886.37446</v>
          </cell>
        </row>
        <row r="25">
          <cell r="U25">
            <v>2035.53728</v>
          </cell>
        </row>
        <row r="31">
          <cell r="U31">
            <v>190403.24</v>
          </cell>
        </row>
        <row r="32">
          <cell r="U32">
            <v>4791.4399999999996</v>
          </cell>
        </row>
        <row r="33">
          <cell r="U33">
            <v>70984.149999999994</v>
          </cell>
        </row>
        <row r="35">
          <cell r="U35">
            <v>260634.48</v>
          </cell>
        </row>
        <row r="38">
          <cell r="U38">
            <v>213951.15</v>
          </cell>
        </row>
        <row r="40">
          <cell r="U40">
            <v>145239.14930888888</v>
          </cell>
        </row>
        <row r="41">
          <cell r="U41">
            <v>-1.6970000000000001</v>
          </cell>
        </row>
        <row r="42">
          <cell r="U42">
            <v>46995.375420000004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737122.79033999995</v>
          </cell>
        </row>
        <row r="6">
          <cell r="U6">
            <v>24851.070800000001</v>
          </cell>
        </row>
        <row r="7">
          <cell r="U7">
            <v>19858.51598</v>
          </cell>
        </row>
        <row r="10">
          <cell r="U10">
            <v>70309.176550000004</v>
          </cell>
        </row>
        <row r="11">
          <cell r="U11">
            <v>2969.7761700000001</v>
          </cell>
        </row>
        <row r="12">
          <cell r="U12">
            <v>0</v>
          </cell>
        </row>
        <row r="14">
          <cell r="U14">
            <v>18734.898870000001</v>
          </cell>
        </row>
        <row r="16">
          <cell r="U16">
            <v>506165.06172999996</v>
          </cell>
        </row>
        <row r="18">
          <cell r="U18">
            <v>94924.328550000006</v>
          </cell>
        </row>
        <row r="21">
          <cell r="U21">
            <v>29939.332109999996</v>
          </cell>
        </row>
        <row r="22">
          <cell r="U22">
            <v>5025.8118900000009</v>
          </cell>
        </row>
        <row r="25">
          <cell r="U25">
            <v>301.97164999999995</v>
          </cell>
        </row>
        <row r="31">
          <cell r="U31">
            <v>18569.2</v>
          </cell>
        </row>
        <row r="32">
          <cell r="U32">
            <v>0</v>
          </cell>
        </row>
        <row r="33">
          <cell r="U33">
            <v>502.56</v>
          </cell>
        </row>
        <row r="35">
          <cell r="U35">
            <v>97554.36</v>
          </cell>
        </row>
        <row r="38">
          <cell r="U38">
            <v>63573.25</v>
          </cell>
        </row>
        <row r="40">
          <cell r="U40">
            <v>55441.114964444438</v>
          </cell>
        </row>
        <row r="41">
          <cell r="U41">
            <v>31.603999999999999</v>
          </cell>
        </row>
        <row r="42">
          <cell r="U42">
            <v>18812.748240000001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1230128.7796999998</v>
          </cell>
        </row>
        <row r="6">
          <cell r="U6">
            <v>36745.621149999999</v>
          </cell>
        </row>
        <row r="7">
          <cell r="U7">
            <v>29882.620269999999</v>
          </cell>
        </row>
        <row r="10">
          <cell r="U10">
            <v>114906.74666</v>
          </cell>
        </row>
        <row r="11">
          <cell r="U11">
            <v>0</v>
          </cell>
        </row>
        <row r="12">
          <cell r="U12">
            <v>22793.018309999999</v>
          </cell>
        </row>
        <row r="14">
          <cell r="U14">
            <v>29517.021000000001</v>
          </cell>
        </row>
        <row r="16">
          <cell r="U16">
            <v>862257.89213000005</v>
          </cell>
        </row>
        <row r="18">
          <cell r="U18">
            <v>152350.40957000002</v>
          </cell>
        </row>
        <row r="21">
          <cell r="U21">
            <v>22475.474469999997</v>
          </cell>
        </row>
        <row r="22">
          <cell r="U22">
            <v>6912.3091300000006</v>
          </cell>
        </row>
        <row r="25">
          <cell r="U25">
            <v>1199.5222200000001</v>
          </cell>
        </row>
        <row r="31">
          <cell r="U31">
            <v>44469.95</v>
          </cell>
        </row>
        <row r="32">
          <cell r="U32">
            <v>0</v>
          </cell>
        </row>
        <row r="33">
          <cell r="U33">
            <v>110981.24</v>
          </cell>
        </row>
        <row r="35">
          <cell r="U35">
            <v>156504.72</v>
          </cell>
        </row>
        <row r="38">
          <cell r="U38">
            <v>104405.66</v>
          </cell>
        </row>
        <row r="40">
          <cell r="U40">
            <v>96351.811372222219</v>
          </cell>
        </row>
        <row r="41">
          <cell r="U41">
            <v>0</v>
          </cell>
        </row>
        <row r="42">
          <cell r="U42">
            <v>27846.912179999999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U91"/>
  <sheetViews>
    <sheetView tabSelected="1" zoomScale="70" zoomScaleNormal="70" workbookViewId="0">
      <pane xSplit="1" ySplit="10" topLeftCell="AH70" activePane="bottomRight" state="frozen"/>
      <selection activeCell="A9" sqref="A9:XFD9"/>
      <selection pane="topRight" activeCell="A9" sqref="A9:XFD9"/>
      <selection pane="bottomLeft" activeCell="A9" sqref="A9:XFD9"/>
      <selection pane="bottomRight" activeCell="AL75" sqref="AL75"/>
    </sheetView>
  </sheetViews>
  <sheetFormatPr defaultColWidth="12.5703125" defaultRowHeight="15" x14ac:dyDescent="0.2"/>
  <cols>
    <col min="1" max="1" width="48.42578125" style="2" customWidth="1"/>
    <col min="2" max="3" width="16.140625" style="2" customWidth="1"/>
    <col min="4" max="4" width="17" style="2" bestFit="1" customWidth="1"/>
    <col min="5" max="5" width="10.85546875" style="2" bestFit="1" customWidth="1"/>
    <col min="6" max="6" width="0.5703125" style="2" customWidth="1"/>
    <col min="7" max="8" width="16.140625" style="2" customWidth="1"/>
    <col min="9" max="9" width="15.42578125" style="2" customWidth="1"/>
    <col min="10" max="10" width="12.5703125" style="2" customWidth="1"/>
    <col min="11" max="11" width="1.42578125" style="2" customWidth="1"/>
    <col min="12" max="13" width="13.85546875" style="2" customWidth="1"/>
    <col min="14" max="14" width="17" style="2" customWidth="1"/>
    <col min="15" max="15" width="12" style="2" customWidth="1"/>
    <col min="16" max="16" width="1.42578125" style="2" customWidth="1"/>
    <col min="17" max="18" width="14.42578125" style="2" customWidth="1"/>
    <col min="19" max="19" width="17.5703125" style="2" customWidth="1"/>
    <col min="20" max="20" width="12.42578125" style="2" customWidth="1"/>
    <col min="21" max="21" width="1.42578125" style="2" customWidth="1"/>
    <col min="22" max="22" width="16.42578125" style="2" bestFit="1" customWidth="1"/>
    <col min="23" max="23" width="15.85546875" style="2" customWidth="1"/>
    <col min="24" max="24" width="17.5703125" style="2" customWidth="1"/>
    <col min="25" max="25" width="12.42578125" style="2" customWidth="1"/>
    <col min="26" max="26" width="1.5703125" style="2" customWidth="1"/>
    <col min="27" max="27" width="16.5703125" style="2" customWidth="1"/>
    <col min="28" max="28" width="17.42578125" style="2" customWidth="1"/>
    <col min="29" max="29" width="19.140625" style="2" customWidth="1"/>
    <col min="30" max="30" width="15" style="2" bestFit="1" customWidth="1"/>
    <col min="31" max="31" width="1.42578125" style="2" customWidth="1"/>
    <col min="32" max="33" width="14.42578125" style="2" customWidth="1"/>
    <col min="34" max="34" width="17.42578125" style="2" customWidth="1"/>
    <col min="35" max="35" width="14" style="2" customWidth="1"/>
    <col min="36" max="36" width="1.42578125" style="2" customWidth="1"/>
    <col min="37" max="38" width="16.140625" style="2" customWidth="1"/>
    <col min="39" max="39" width="17.42578125" style="2" customWidth="1"/>
    <col min="40" max="40" width="13.42578125" style="2" customWidth="1"/>
    <col min="41" max="49" width="14.140625" style="2" customWidth="1"/>
    <col min="50" max="16384" width="12.5703125" style="2"/>
  </cols>
  <sheetData>
    <row r="1" spans="1:40" ht="15" customHeight="1" x14ac:dyDescent="0.25">
      <c r="A1" s="1" t="s">
        <v>0</v>
      </c>
    </row>
    <row r="2" spans="1:40" ht="15" customHeight="1" x14ac:dyDescent="0.25">
      <c r="A2" s="1" t="str">
        <f>[1]REG1!A2</f>
        <v>Financial Profile as of September 30, 2024</v>
      </c>
    </row>
    <row r="3" spans="1:40" ht="15" customHeight="1" x14ac:dyDescent="0.25">
      <c r="A3" s="1" t="str">
        <f>[1]REG1!A3</f>
        <v>With Comparative Figures as of September 30, 2023</v>
      </c>
    </row>
    <row r="4" spans="1:40" ht="15" customHeight="1" x14ac:dyDescent="0.2">
      <c r="A4" s="3" t="s">
        <v>1</v>
      </c>
    </row>
    <row r="5" spans="1:40" ht="15.75" x14ac:dyDescent="0.25">
      <c r="B5" s="4"/>
      <c r="C5" s="4"/>
      <c r="D5" s="4"/>
      <c r="E5" s="4"/>
      <c r="F5" s="4"/>
      <c r="G5" s="4"/>
      <c r="H5" s="4"/>
      <c r="I5" s="4"/>
      <c r="J5" s="4"/>
      <c r="K5" s="5"/>
      <c r="L5" s="4"/>
      <c r="M5" s="4"/>
      <c r="N5" s="4"/>
      <c r="O5" s="4"/>
      <c r="P5" s="6"/>
      <c r="Q5" s="4"/>
      <c r="R5" s="4"/>
      <c r="S5" s="4"/>
      <c r="T5" s="4"/>
      <c r="U5" s="5"/>
      <c r="V5" s="4"/>
      <c r="W5" s="4"/>
      <c r="X5" s="4"/>
      <c r="Y5" s="4"/>
      <c r="Z5" s="6"/>
      <c r="AA5" s="4"/>
      <c r="AB5" s="4"/>
      <c r="AC5" s="4"/>
      <c r="AD5" s="4"/>
      <c r="AE5" s="5"/>
      <c r="AF5" s="4"/>
      <c r="AG5" s="4"/>
      <c r="AH5" s="4"/>
      <c r="AI5" s="4"/>
      <c r="AJ5" s="5"/>
      <c r="AK5" s="4"/>
      <c r="AL5" s="4"/>
      <c r="AM5" s="4"/>
      <c r="AN5" s="4"/>
    </row>
    <row r="6" spans="1:40" ht="5.25" customHeight="1" x14ac:dyDescent="0.2"/>
    <row r="7" spans="1:40" ht="15.75" x14ac:dyDescent="0.25">
      <c r="B7" s="4" t="s">
        <v>2</v>
      </c>
      <c r="C7" s="4"/>
      <c r="D7" s="4"/>
      <c r="E7" s="4"/>
      <c r="F7" s="4" t="s">
        <v>3</v>
      </c>
      <c r="G7" s="4"/>
      <c r="H7" s="4"/>
      <c r="I7" s="4"/>
      <c r="J7" s="4"/>
      <c r="K7" s="5"/>
      <c r="L7" s="4" t="s">
        <v>4</v>
      </c>
      <c r="M7" s="4"/>
      <c r="N7" s="4"/>
      <c r="O7" s="4"/>
      <c r="P7" s="6"/>
      <c r="Q7" s="4" t="s">
        <v>5</v>
      </c>
      <c r="R7" s="4"/>
      <c r="S7" s="4"/>
      <c r="T7" s="4"/>
      <c r="U7" s="5"/>
      <c r="V7" s="4" t="s">
        <v>6</v>
      </c>
      <c r="W7" s="4"/>
      <c r="X7" s="4"/>
      <c r="Y7" s="4"/>
      <c r="Z7" s="6"/>
      <c r="AA7" s="4" t="s">
        <v>7</v>
      </c>
      <c r="AB7" s="4"/>
      <c r="AC7" s="4"/>
      <c r="AD7" s="4"/>
      <c r="AE7" s="5"/>
      <c r="AF7" s="4" t="s">
        <v>8</v>
      </c>
      <c r="AG7" s="4"/>
      <c r="AH7" s="4"/>
      <c r="AI7" s="4"/>
      <c r="AJ7" s="5"/>
      <c r="AK7" s="4" t="s">
        <v>9</v>
      </c>
      <c r="AL7" s="4"/>
      <c r="AM7" s="4"/>
      <c r="AN7" s="4"/>
    </row>
    <row r="8" spans="1:40" ht="9.9499999999999993" customHeight="1" x14ac:dyDescent="0.2"/>
    <row r="9" spans="1:40" ht="17.100000000000001" customHeight="1" x14ac:dyDescent="0.2">
      <c r="B9" s="7">
        <v>2024</v>
      </c>
      <c r="C9" s="7">
        <v>2023</v>
      </c>
      <c r="D9" s="8" t="s">
        <v>10</v>
      </c>
      <c r="E9" s="8"/>
      <c r="G9" s="7">
        <v>2024</v>
      </c>
      <c r="H9" s="7">
        <v>2023</v>
      </c>
      <c r="I9" s="8" t="s">
        <v>10</v>
      </c>
      <c r="J9" s="8"/>
      <c r="K9" s="7"/>
      <c r="L9" s="7">
        <v>2024</v>
      </c>
      <c r="M9" s="7">
        <v>2023</v>
      </c>
      <c r="N9" s="8" t="s">
        <v>10</v>
      </c>
      <c r="O9" s="8"/>
      <c r="Q9" s="7">
        <v>2024</v>
      </c>
      <c r="R9" s="7">
        <v>2023</v>
      </c>
      <c r="S9" s="8" t="s">
        <v>10</v>
      </c>
      <c r="T9" s="8"/>
      <c r="U9" s="7"/>
      <c r="V9" s="7">
        <v>2024</v>
      </c>
      <c r="W9" s="7">
        <v>2023</v>
      </c>
      <c r="X9" s="8" t="s">
        <v>10</v>
      </c>
      <c r="Y9" s="8"/>
      <c r="AA9" s="7">
        <v>2024</v>
      </c>
      <c r="AB9" s="7">
        <v>2023</v>
      </c>
      <c r="AC9" s="8" t="s">
        <v>10</v>
      </c>
      <c r="AD9" s="8"/>
      <c r="AE9" s="7"/>
      <c r="AF9" s="7">
        <v>2024</v>
      </c>
      <c r="AG9" s="7">
        <v>2023</v>
      </c>
      <c r="AH9" s="8" t="s">
        <v>10</v>
      </c>
      <c r="AI9" s="8"/>
      <c r="AJ9" s="7"/>
      <c r="AK9" s="7">
        <v>2024</v>
      </c>
      <c r="AL9" s="7">
        <v>2023</v>
      </c>
      <c r="AM9" s="8" t="s">
        <v>10</v>
      </c>
      <c r="AN9" s="8"/>
    </row>
    <row r="10" spans="1:40" ht="17.100000000000001" customHeight="1" x14ac:dyDescent="0.2">
      <c r="B10" s="7" t="str">
        <f>'[1]DON''T DELETE'!$B$5</f>
        <v>September</v>
      </c>
      <c r="C10" s="7" t="str">
        <f>'[1]DON''T DELETE'!$B$5</f>
        <v>September</v>
      </c>
      <c r="D10" s="7" t="s">
        <v>11</v>
      </c>
      <c r="E10" s="7" t="s">
        <v>12</v>
      </c>
      <c r="G10" s="7" t="str">
        <f>'[1]DON''T DELETE'!$B$5</f>
        <v>September</v>
      </c>
      <c r="H10" s="7" t="str">
        <f>'[1]DON''T DELETE'!$B$5</f>
        <v>September</v>
      </c>
      <c r="I10" s="7" t="s">
        <v>11</v>
      </c>
      <c r="J10" s="7" t="s">
        <v>12</v>
      </c>
      <c r="K10" s="7"/>
      <c r="L10" s="7" t="str">
        <f>'[1]DON''T DELETE'!$B$5</f>
        <v>September</v>
      </c>
      <c r="M10" s="7" t="str">
        <f>'[1]DON''T DELETE'!$B$5</f>
        <v>September</v>
      </c>
      <c r="N10" s="7" t="s">
        <v>11</v>
      </c>
      <c r="O10" s="7" t="s">
        <v>12</v>
      </c>
      <c r="Q10" s="7" t="str">
        <f>'[1]DON''T DELETE'!$B$5</f>
        <v>September</v>
      </c>
      <c r="R10" s="7" t="str">
        <f>'[1]DON''T DELETE'!$B$5</f>
        <v>September</v>
      </c>
      <c r="S10" s="7" t="s">
        <v>11</v>
      </c>
      <c r="T10" s="7" t="s">
        <v>12</v>
      </c>
      <c r="U10" s="7"/>
      <c r="V10" s="7" t="str">
        <f>'[1]DON''T DELETE'!$B$5</f>
        <v>September</v>
      </c>
      <c r="W10" s="7" t="str">
        <f>'[1]DON''T DELETE'!$B$5</f>
        <v>September</v>
      </c>
      <c r="X10" s="7" t="s">
        <v>11</v>
      </c>
      <c r="Y10" s="7" t="s">
        <v>12</v>
      </c>
      <c r="AA10" s="7" t="str">
        <f>'[1]DON''T DELETE'!$B$5</f>
        <v>September</v>
      </c>
      <c r="AB10" s="7" t="str">
        <f>'[1]DON''T DELETE'!$B$5</f>
        <v>September</v>
      </c>
      <c r="AC10" s="7" t="s">
        <v>11</v>
      </c>
      <c r="AD10" s="7" t="s">
        <v>12</v>
      </c>
      <c r="AE10" s="7"/>
      <c r="AF10" s="7" t="str">
        <f>'[1]DON''T DELETE'!$B$5</f>
        <v>September</v>
      </c>
      <c r="AG10" s="7" t="str">
        <f>'[1]DON''T DELETE'!$B$5</f>
        <v>September</v>
      </c>
      <c r="AH10" s="7" t="s">
        <v>11</v>
      </c>
      <c r="AI10" s="7" t="s">
        <v>12</v>
      </c>
      <c r="AJ10" s="7"/>
      <c r="AK10" s="7" t="str">
        <f>'[1]DON''T DELETE'!$B$5</f>
        <v>September</v>
      </c>
      <c r="AL10" s="7" t="str">
        <f>'[1]DON''T DELETE'!$B$5</f>
        <v>September</v>
      </c>
      <c r="AM10" s="7" t="s">
        <v>11</v>
      </c>
      <c r="AN10" s="7" t="s">
        <v>12</v>
      </c>
    </row>
    <row r="11" spans="1:40" ht="15" customHeight="1" x14ac:dyDescent="0.2"/>
    <row r="12" spans="1:40" ht="15.75" x14ac:dyDescent="0.25">
      <c r="A12" s="1" t="s">
        <v>13</v>
      </c>
      <c r="V12" s="9"/>
      <c r="W12" s="9"/>
    </row>
    <row r="13" spans="1:40" ht="9.9499999999999993" customHeight="1" x14ac:dyDescent="0.2"/>
    <row r="14" spans="1:40" ht="15" customHeight="1" x14ac:dyDescent="0.2">
      <c r="A14" s="10" t="s">
        <v>14</v>
      </c>
      <c r="B14" s="11">
        <f>[2]FP!U5</f>
        <v>3610613.32546</v>
      </c>
      <c r="C14" s="11">
        <f>[3]CARAGA!B14</f>
        <v>3806909.50538</v>
      </c>
      <c r="D14" s="11">
        <f t="shared" ref="D14:D26" si="0">B14-C14</f>
        <v>-196296.17992000002</v>
      </c>
      <c r="E14" s="11">
        <f t="shared" ref="E14:E24" si="1">D14/C14*100</f>
        <v>-5.1563132678250003</v>
      </c>
      <c r="F14" s="11"/>
      <c r="G14" s="11">
        <f>[4]FP!U5</f>
        <v>2171502.2136499998</v>
      </c>
      <c r="H14" s="11">
        <f>[3]CARAGA!G14</f>
        <v>2839626.6123199998</v>
      </c>
      <c r="I14" s="11">
        <f t="shared" ref="I14:I24" si="2">G14-H14</f>
        <v>-668124.39867000002</v>
      </c>
      <c r="J14" s="11">
        <f t="shared" ref="J14:J24" si="3">I14/H14*100</f>
        <v>-23.528600407225252</v>
      </c>
      <c r="K14" s="11"/>
      <c r="L14" s="11">
        <f>[5]FP!U5</f>
        <v>240559.29162999999</v>
      </c>
      <c r="M14" s="11">
        <f>[3]CARAGA!L14</f>
        <v>190048.56568</v>
      </c>
      <c r="N14" s="11">
        <f t="shared" ref="N14:N24" si="4">L14-M14</f>
        <v>50510.725949999993</v>
      </c>
      <c r="O14" s="11">
        <f t="shared" ref="O14:O24" si="5">N14/M14*100</f>
        <v>26.577799084813382</v>
      </c>
      <c r="P14" s="11"/>
      <c r="Q14" s="11">
        <f>[6]FP!U5</f>
        <v>536835.87363000005</v>
      </c>
      <c r="R14" s="11">
        <f>[3]CARAGA!Q14</f>
        <v>444145.48796000006</v>
      </c>
      <c r="S14" s="11">
        <f t="shared" ref="S14:S24" si="6">Q14-R14</f>
        <v>92690.385669999989</v>
      </c>
      <c r="T14" s="11">
        <f t="shared" ref="T14:T24" si="7">S14/R14*100</f>
        <v>20.869374604194498</v>
      </c>
      <c r="U14" s="11"/>
      <c r="V14" s="11">
        <f>[7]FP!U5</f>
        <v>1685088.83219</v>
      </c>
      <c r="W14" s="11">
        <f>[3]CARAGA!V14</f>
        <v>2061079.9901000001</v>
      </c>
      <c r="X14" s="11">
        <f t="shared" ref="X14:X24" si="8">V14-W14</f>
        <v>-375991.15791000007</v>
      </c>
      <c r="Y14" s="11">
        <f t="shared" ref="Y14:Y24" si="9">X14/W14*100</f>
        <v>-18.24243404991563</v>
      </c>
      <c r="Z14" s="11"/>
      <c r="AA14" s="11">
        <f>[8]FP!U5</f>
        <v>737122.79033999995</v>
      </c>
      <c r="AB14" s="11">
        <f>[3]CARAGA!AA14</f>
        <v>807379.04071000009</v>
      </c>
      <c r="AC14" s="11">
        <f t="shared" ref="AC14:AC24" si="10">AA14-AB14</f>
        <v>-70256.25037000014</v>
      </c>
      <c r="AD14" s="11">
        <f t="shared" ref="AD14:AD24" si="11">AC14/AB14*100</f>
        <v>-8.7017679215722001</v>
      </c>
      <c r="AE14" s="11"/>
      <c r="AF14" s="11">
        <f>[9]FP!U5</f>
        <v>1230128.7796999998</v>
      </c>
      <c r="AG14" s="11">
        <f>[3]CARAGA!AF14</f>
        <v>1346281.46915</v>
      </c>
      <c r="AH14" s="11">
        <f t="shared" ref="AH14:AH24" si="12">AF14-AG14</f>
        <v>-116152.68945000018</v>
      </c>
      <c r="AI14" s="11">
        <f t="shared" ref="AI14:AI24" si="13">AH14/AG14*100</f>
        <v>-8.6276675503329443</v>
      </c>
      <c r="AJ14" s="11"/>
      <c r="AK14" s="11">
        <f t="shared" ref="AK14:AL20" si="14">+B14+G14+L14+Q14+V14+AA14+AF14</f>
        <v>10211851.1066</v>
      </c>
      <c r="AL14" s="11">
        <f t="shared" si="14"/>
        <v>11495470.6713</v>
      </c>
      <c r="AM14" s="11">
        <f t="shared" ref="AM14:AM24" si="15">AK14-AL14</f>
        <v>-1283619.5647</v>
      </c>
      <c r="AN14" s="11">
        <f t="shared" ref="AN14:AN24" si="16">AM14/AL14*100</f>
        <v>-11.166307160477823</v>
      </c>
    </row>
    <row r="15" spans="1:40" ht="15" customHeight="1" x14ac:dyDescent="0.2">
      <c r="A15" s="10" t="s">
        <v>15</v>
      </c>
      <c r="B15" s="11">
        <f>[2]FP!U6</f>
        <v>77569.237370000003</v>
      </c>
      <c r="C15" s="11">
        <f>[3]CARAGA!B15</f>
        <v>68243.78115000001</v>
      </c>
      <c r="D15" s="11">
        <f>B15-C15</f>
        <v>9325.4562199999928</v>
      </c>
      <c r="E15" s="11">
        <f>D15/C15*100</f>
        <v>13.664917246455929</v>
      </c>
      <c r="F15" s="11"/>
      <c r="G15" s="11">
        <f>[4]FP!U6</f>
        <v>62233.865489999996</v>
      </c>
      <c r="H15" s="11">
        <f>[3]CARAGA!G15</f>
        <v>56008.991049999997</v>
      </c>
      <c r="I15" s="11">
        <f t="shared" si="2"/>
        <v>6224.8744399999996</v>
      </c>
      <c r="J15" s="11">
        <f t="shared" si="3"/>
        <v>11.114062801886519</v>
      </c>
      <c r="K15" s="11"/>
      <c r="L15" s="11">
        <f>[5]FP!U6</f>
        <v>9533.3642299999992</v>
      </c>
      <c r="M15" s="11">
        <f>[3]CARAGA!L15</f>
        <v>8029.6055399999996</v>
      </c>
      <c r="N15" s="11">
        <f t="shared" si="4"/>
        <v>1503.7586899999997</v>
      </c>
      <c r="O15" s="11">
        <f t="shared" si="5"/>
        <v>18.727678246570502</v>
      </c>
      <c r="P15" s="11"/>
      <c r="Q15" s="11">
        <f>[6]FP!U6</f>
        <v>34652.621759999995</v>
      </c>
      <c r="R15" s="11">
        <f>[3]CARAGA!Q15</f>
        <v>26228.001110000005</v>
      </c>
      <c r="S15" s="11">
        <f t="shared" si="6"/>
        <v>8424.6206499999898</v>
      </c>
      <c r="T15" s="11">
        <f t="shared" si="7"/>
        <v>32.120711809745643</v>
      </c>
      <c r="U15" s="11"/>
      <c r="V15" s="11">
        <f>[7]FP!U6</f>
        <v>39225.016649999998</v>
      </c>
      <c r="W15" s="11">
        <f>[3]CARAGA!V15</f>
        <v>34168.956789999997</v>
      </c>
      <c r="X15" s="11">
        <f t="shared" si="8"/>
        <v>5056.0598600000012</v>
      </c>
      <c r="Y15" s="11">
        <f t="shared" si="9"/>
        <v>14.797232151611151</v>
      </c>
      <c r="Z15" s="11"/>
      <c r="AA15" s="11">
        <f>[8]FP!U6</f>
        <v>24851.070800000001</v>
      </c>
      <c r="AB15" s="11">
        <f>[3]CARAGA!AA15</f>
        <v>23416.099300000002</v>
      </c>
      <c r="AC15" s="11">
        <f t="shared" si="10"/>
        <v>1434.9714999999997</v>
      </c>
      <c r="AD15" s="11">
        <f t="shared" si="11"/>
        <v>6.1281406506505531</v>
      </c>
      <c r="AE15" s="11"/>
      <c r="AF15" s="11">
        <f>[9]FP!U6</f>
        <v>36745.621149999999</v>
      </c>
      <c r="AG15" s="11">
        <f>[3]CARAGA!AF15</f>
        <v>32348.09402</v>
      </c>
      <c r="AH15" s="11">
        <f t="shared" si="12"/>
        <v>4397.5271299999986</v>
      </c>
      <c r="AI15" s="11">
        <f t="shared" si="13"/>
        <v>13.594393311955628</v>
      </c>
      <c r="AJ15" s="11"/>
      <c r="AK15" s="11">
        <f t="shared" si="14"/>
        <v>284810.79745000001</v>
      </c>
      <c r="AL15" s="11">
        <f t="shared" si="14"/>
        <v>248443.52896</v>
      </c>
      <c r="AM15" s="11">
        <f>AK15-AL15</f>
        <v>36367.268490000017</v>
      </c>
      <c r="AN15" s="11">
        <f>AM15/AL15*100</f>
        <v>14.638042150759837</v>
      </c>
    </row>
    <row r="16" spans="1:40" ht="15" customHeight="1" x14ac:dyDescent="0.2">
      <c r="A16" s="10" t="s">
        <v>16</v>
      </c>
      <c r="B16" s="11">
        <f>[2]FP!U7</f>
        <v>113356.3615</v>
      </c>
      <c r="C16" s="11">
        <f>[3]CARAGA!B16</f>
        <v>80250.35291999999</v>
      </c>
      <c r="D16" s="11">
        <f t="shared" si="0"/>
        <v>33106.008580000009</v>
      </c>
      <c r="E16" s="11">
        <f t="shared" si="1"/>
        <v>41.25341182362493</v>
      </c>
      <c r="F16" s="11"/>
      <c r="G16" s="11">
        <f>[4]FP!U7</f>
        <v>64073.097030000004</v>
      </c>
      <c r="H16" s="11">
        <f>[3]CARAGA!G16</f>
        <v>46383.786329999995</v>
      </c>
      <c r="I16" s="11">
        <f t="shared" si="2"/>
        <v>17689.310700000009</v>
      </c>
      <c r="J16" s="11">
        <f t="shared" si="3"/>
        <v>38.136840692884441</v>
      </c>
      <c r="K16" s="11"/>
      <c r="L16" s="11">
        <f>[5]FP!U7</f>
        <v>6142.101709999999</v>
      </c>
      <c r="M16" s="11">
        <f>[3]CARAGA!L16</f>
        <v>4974.3997299999992</v>
      </c>
      <c r="N16" s="11">
        <f t="shared" si="4"/>
        <v>1167.7019799999998</v>
      </c>
      <c r="O16" s="11">
        <f t="shared" si="5"/>
        <v>23.47422891967711</v>
      </c>
      <c r="P16" s="11"/>
      <c r="Q16" s="11">
        <f>[6]FP!U7</f>
        <v>20830.000219999998</v>
      </c>
      <c r="R16" s="11">
        <f>[3]CARAGA!Q16</f>
        <v>12311.00381</v>
      </c>
      <c r="S16" s="11">
        <f t="shared" si="6"/>
        <v>8518.9964099999979</v>
      </c>
      <c r="T16" s="11">
        <f t="shared" si="7"/>
        <v>69.1982273864636</v>
      </c>
      <c r="U16" s="11"/>
      <c r="V16" s="11">
        <f>[7]FP!U7</f>
        <v>50046.728719999999</v>
      </c>
      <c r="W16" s="11">
        <f>[3]CARAGA!V16</f>
        <v>34315.680419999997</v>
      </c>
      <c r="X16" s="11">
        <f t="shared" si="8"/>
        <v>15731.048300000002</v>
      </c>
      <c r="Y16" s="11">
        <f t="shared" si="9"/>
        <v>45.842157601023622</v>
      </c>
      <c r="Z16" s="11"/>
      <c r="AA16" s="11">
        <f>[8]FP!U7</f>
        <v>19858.51598</v>
      </c>
      <c r="AB16" s="11">
        <f>[3]CARAGA!AA16</f>
        <v>14514.519460000001</v>
      </c>
      <c r="AC16" s="11">
        <f t="shared" si="10"/>
        <v>5343.9965199999988</v>
      </c>
      <c r="AD16" s="11">
        <f t="shared" si="11"/>
        <v>36.818280720400772</v>
      </c>
      <c r="AE16" s="11"/>
      <c r="AF16" s="11">
        <f>[9]FP!U7</f>
        <v>29882.620269999999</v>
      </c>
      <c r="AG16" s="11">
        <f>[3]CARAGA!AF16</f>
        <v>20128.550650000001</v>
      </c>
      <c r="AH16" s="11">
        <f t="shared" si="12"/>
        <v>9754.0696199999984</v>
      </c>
      <c r="AI16" s="11">
        <f t="shared" si="13"/>
        <v>48.458877092573964</v>
      </c>
      <c r="AJ16" s="11"/>
      <c r="AK16" s="11">
        <f t="shared" si="14"/>
        <v>304189.42543</v>
      </c>
      <c r="AL16" s="11">
        <f t="shared" si="14"/>
        <v>212878.29331999997</v>
      </c>
      <c r="AM16" s="11">
        <f t="shared" si="15"/>
        <v>91311.132110000035</v>
      </c>
      <c r="AN16" s="11">
        <f t="shared" si="16"/>
        <v>42.893585196467434</v>
      </c>
    </row>
    <row r="17" spans="1:42" ht="15" hidden="1" customHeight="1" x14ac:dyDescent="0.2">
      <c r="A17" s="10" t="s">
        <v>17</v>
      </c>
      <c r="B17" s="11">
        <v>0</v>
      </c>
      <c r="C17" s="11">
        <f>[3]CARAGA!B17</f>
        <v>0</v>
      </c>
      <c r="D17" s="11"/>
      <c r="E17" s="11"/>
      <c r="F17" s="11"/>
      <c r="G17" s="11">
        <v>0</v>
      </c>
      <c r="H17" s="11">
        <f>[3]CARAGA!G17</f>
        <v>0</v>
      </c>
      <c r="I17" s="11"/>
      <c r="J17" s="11"/>
      <c r="K17" s="11"/>
      <c r="L17" s="11">
        <v>0</v>
      </c>
      <c r="M17" s="11">
        <f>[3]CARAGA!L17</f>
        <v>0</v>
      </c>
      <c r="N17" s="11"/>
      <c r="O17" s="11"/>
      <c r="P17" s="11"/>
      <c r="Q17" s="11">
        <v>0</v>
      </c>
      <c r="R17" s="11">
        <f>[3]CARAGA!Q17</f>
        <v>0</v>
      </c>
      <c r="S17" s="11"/>
      <c r="T17" s="11"/>
      <c r="U17" s="11"/>
      <c r="V17" s="11">
        <v>0</v>
      </c>
      <c r="W17" s="11">
        <f>[3]CARAGA!V17</f>
        <v>0</v>
      </c>
      <c r="X17" s="11"/>
      <c r="Y17" s="11"/>
      <c r="Z17" s="11"/>
      <c r="AA17" s="11">
        <v>0</v>
      </c>
      <c r="AB17" s="11">
        <f>[3]CARAGA!AA17</f>
        <v>0</v>
      </c>
      <c r="AC17" s="11"/>
      <c r="AD17" s="11"/>
      <c r="AE17" s="11"/>
      <c r="AF17" s="11">
        <v>0</v>
      </c>
      <c r="AG17" s="11">
        <f>[3]CARAGA!AF17</f>
        <v>0</v>
      </c>
      <c r="AH17" s="11"/>
      <c r="AI17" s="11"/>
      <c r="AJ17" s="11"/>
      <c r="AK17" s="11">
        <f t="shared" si="14"/>
        <v>0</v>
      </c>
      <c r="AL17" s="11">
        <f t="shared" si="14"/>
        <v>0</v>
      </c>
      <c r="AM17" s="11">
        <f t="shared" si="15"/>
        <v>0</v>
      </c>
      <c r="AN17" s="11"/>
    </row>
    <row r="18" spans="1:42" ht="15" customHeight="1" x14ac:dyDescent="0.2">
      <c r="A18" s="10" t="s">
        <v>18</v>
      </c>
      <c r="B18" s="11">
        <f>[2]FP!U10</f>
        <v>274741.83447</v>
      </c>
      <c r="C18" s="11">
        <f>[3]CARAGA!B18</f>
        <v>318275.74927999999</v>
      </c>
      <c r="D18" s="11">
        <f t="shared" si="0"/>
        <v>-43533.914809999987</v>
      </c>
      <c r="E18" s="11">
        <f t="shared" si="1"/>
        <v>-13.678049587026955</v>
      </c>
      <c r="F18" s="11"/>
      <c r="G18" s="11">
        <f>[4]FP!U10</f>
        <v>195698.26314</v>
      </c>
      <c r="H18" s="11">
        <f>[3]CARAGA!G18</f>
        <v>303939.57089000003</v>
      </c>
      <c r="I18" s="11">
        <f t="shared" si="2"/>
        <v>-108241.30775000004</v>
      </c>
      <c r="J18" s="11">
        <f t="shared" si="3"/>
        <v>-35.612772444550856</v>
      </c>
      <c r="K18" s="11"/>
      <c r="L18" s="11">
        <f>[5]FP!U10</f>
        <v>25112.728150000003</v>
      </c>
      <c r="M18" s="11">
        <f>[3]CARAGA!L18</f>
        <v>19865.583600000002</v>
      </c>
      <c r="N18" s="11">
        <f t="shared" si="4"/>
        <v>5247.1445500000009</v>
      </c>
      <c r="O18" s="11">
        <f t="shared" si="5"/>
        <v>26.413241391005499</v>
      </c>
      <c r="P18" s="11"/>
      <c r="Q18" s="11">
        <f>[6]FP!U10</f>
        <v>43129.049859999999</v>
      </c>
      <c r="R18" s="11">
        <f>[3]CARAGA!Q18</f>
        <v>35812.1466</v>
      </c>
      <c r="S18" s="11">
        <f t="shared" si="6"/>
        <v>7316.9032599999991</v>
      </c>
      <c r="T18" s="11">
        <f t="shared" si="7"/>
        <v>20.431345101217694</v>
      </c>
      <c r="U18" s="11"/>
      <c r="V18" s="11">
        <f>[7]FP!U10</f>
        <v>164350.65805</v>
      </c>
      <c r="W18" s="11">
        <f>[3]CARAGA!V18</f>
        <v>215071.67924999999</v>
      </c>
      <c r="X18" s="11">
        <f t="shared" si="8"/>
        <v>-50721.021199999988</v>
      </c>
      <c r="Y18" s="11">
        <f t="shared" si="9"/>
        <v>-23.583310167510117</v>
      </c>
      <c r="Z18" s="11"/>
      <c r="AA18" s="11">
        <f>[8]FP!U10</f>
        <v>70309.176550000004</v>
      </c>
      <c r="AB18" s="11">
        <f>[3]CARAGA!AA18</f>
        <v>80324.081739999994</v>
      </c>
      <c r="AC18" s="11">
        <f t="shared" si="10"/>
        <v>-10014.90518999999</v>
      </c>
      <c r="AD18" s="11">
        <f t="shared" si="11"/>
        <v>-12.468122850650333</v>
      </c>
      <c r="AE18" s="11"/>
      <c r="AF18" s="11">
        <f>[9]FP!U10</f>
        <v>114906.74666</v>
      </c>
      <c r="AG18" s="11">
        <f>[3]CARAGA!AF18</f>
        <v>128246.50396</v>
      </c>
      <c r="AH18" s="11">
        <f t="shared" si="12"/>
        <v>-13339.757299999997</v>
      </c>
      <c r="AI18" s="11">
        <f t="shared" si="13"/>
        <v>-10.401653759045674</v>
      </c>
      <c r="AJ18" s="11"/>
      <c r="AK18" s="11">
        <f t="shared" si="14"/>
        <v>888248.45687999995</v>
      </c>
      <c r="AL18" s="11">
        <f t="shared" si="14"/>
        <v>1101535.3153200001</v>
      </c>
      <c r="AM18" s="11">
        <f t="shared" si="15"/>
        <v>-213286.8584400001</v>
      </c>
      <c r="AN18" s="11">
        <f>AM18/AL18*100</f>
        <v>-19.362689100715713</v>
      </c>
    </row>
    <row r="19" spans="1:42" ht="15" customHeight="1" x14ac:dyDescent="0.2">
      <c r="A19" s="12" t="s">
        <v>19</v>
      </c>
      <c r="B19" s="11">
        <f>[2]FP!U11</f>
        <v>7047.2801500000005</v>
      </c>
      <c r="C19" s="11">
        <f>[3]CARAGA!B19</f>
        <v>6476.0552299999999</v>
      </c>
      <c r="D19" s="11">
        <f t="shared" si="0"/>
        <v>571.22492000000057</v>
      </c>
      <c r="E19" s="11">
        <f t="shared" si="1"/>
        <v>8.820568999378354</v>
      </c>
      <c r="F19" s="11"/>
      <c r="G19" s="11">
        <f>[4]FP!U11</f>
        <v>19846.139859999999</v>
      </c>
      <c r="H19" s="11">
        <f>[3]CARAGA!G19</f>
        <v>0</v>
      </c>
      <c r="I19" s="11">
        <f t="shared" si="2"/>
        <v>19846.139859999999</v>
      </c>
      <c r="J19" s="11"/>
      <c r="K19" s="11"/>
      <c r="L19" s="11">
        <f>[5]FP!U11</f>
        <v>0</v>
      </c>
      <c r="M19" s="11">
        <f>[3]CARAGA!L19</f>
        <v>0</v>
      </c>
      <c r="N19" s="11">
        <f t="shared" si="4"/>
        <v>0</v>
      </c>
      <c r="O19" s="11"/>
      <c r="P19" s="11"/>
      <c r="Q19" s="11">
        <f>[6]FP!U11</f>
        <v>339.02935000000002</v>
      </c>
      <c r="R19" s="11">
        <f>[3]CARAGA!Q19</f>
        <v>585.58262000000002</v>
      </c>
      <c r="S19" s="11">
        <f t="shared" si="6"/>
        <v>-246.55327</v>
      </c>
      <c r="T19" s="11">
        <f t="shared" si="7"/>
        <v>-42.103925488772184</v>
      </c>
      <c r="U19" s="11"/>
      <c r="V19" s="11">
        <f>[7]FP!U11</f>
        <v>0</v>
      </c>
      <c r="W19" s="11">
        <f>[3]CARAGA!V19</f>
        <v>0</v>
      </c>
      <c r="X19" s="11">
        <f t="shared" si="8"/>
        <v>0</v>
      </c>
      <c r="Y19" s="11">
        <f>IFERROR(X19/W19*100,0)</f>
        <v>0</v>
      </c>
      <c r="Z19" s="11"/>
      <c r="AA19" s="11">
        <f>[8]FP!U11</f>
        <v>2969.7761700000001</v>
      </c>
      <c r="AB19" s="11">
        <f>[3]CARAGA!AA19</f>
        <v>2353.9295499999998</v>
      </c>
      <c r="AC19" s="11">
        <f t="shared" si="10"/>
        <v>615.84662000000026</v>
      </c>
      <c r="AD19" s="11">
        <f t="shared" si="11"/>
        <v>26.162491566495703</v>
      </c>
      <c r="AE19" s="11"/>
      <c r="AF19" s="11">
        <f>[9]FP!U11</f>
        <v>0</v>
      </c>
      <c r="AG19" s="11">
        <f>[3]CARAGA!AF19</f>
        <v>0</v>
      </c>
      <c r="AH19" s="11">
        <f t="shared" si="12"/>
        <v>0</v>
      </c>
      <c r="AI19" s="11"/>
      <c r="AJ19" s="11"/>
      <c r="AK19" s="11">
        <f t="shared" si="14"/>
        <v>30202.225530000003</v>
      </c>
      <c r="AL19" s="11">
        <f t="shared" si="14"/>
        <v>9415.5673999999999</v>
      </c>
      <c r="AM19" s="11">
        <f t="shared" si="15"/>
        <v>20786.658130000003</v>
      </c>
      <c r="AN19" s="11">
        <f>AM19/AL19*100</f>
        <v>220.7690439346226</v>
      </c>
    </row>
    <row r="20" spans="1:42" ht="15" customHeight="1" x14ac:dyDescent="0.2">
      <c r="A20" s="13" t="s">
        <v>20</v>
      </c>
      <c r="B20" s="11">
        <f>[2]FP!U12</f>
        <v>0</v>
      </c>
      <c r="C20" s="11">
        <f>[3]CARAGA!B20</f>
        <v>0</v>
      </c>
      <c r="D20" s="11">
        <f t="shared" si="0"/>
        <v>0</v>
      </c>
      <c r="E20" s="11"/>
      <c r="F20" s="11"/>
      <c r="G20" s="11">
        <f>[4]FP!U12</f>
        <v>0</v>
      </c>
      <c r="H20" s="11">
        <f>[3]CARAGA!G20</f>
        <v>0</v>
      </c>
      <c r="I20" s="11">
        <f t="shared" si="2"/>
        <v>0</v>
      </c>
      <c r="J20" s="11"/>
      <c r="K20" s="11"/>
      <c r="L20" s="11">
        <f>[5]FP!U12</f>
        <v>0</v>
      </c>
      <c r="M20" s="11">
        <f>[3]CARAGA!L20</f>
        <v>0</v>
      </c>
      <c r="N20" s="11">
        <f t="shared" si="4"/>
        <v>0</v>
      </c>
      <c r="O20" s="11"/>
      <c r="P20" s="11"/>
      <c r="Q20" s="11">
        <f>[6]FP!U12</f>
        <v>0</v>
      </c>
      <c r="R20" s="11">
        <f>[3]CARAGA!Q20</f>
        <v>0</v>
      </c>
      <c r="S20" s="11">
        <f t="shared" si="6"/>
        <v>0</v>
      </c>
      <c r="T20" s="11"/>
      <c r="U20" s="11"/>
      <c r="V20" s="11">
        <f>[7]FP!U12</f>
        <v>0</v>
      </c>
      <c r="W20" s="11">
        <f>[3]CARAGA!V20</f>
        <v>0</v>
      </c>
      <c r="X20" s="11">
        <f t="shared" si="8"/>
        <v>0</v>
      </c>
      <c r="Y20" s="11">
        <f>IFERROR(X20/W20*100,0)</f>
        <v>0</v>
      </c>
      <c r="Z20" s="11"/>
      <c r="AA20" s="11">
        <f>[8]FP!U12</f>
        <v>0</v>
      </c>
      <c r="AB20" s="11">
        <f>[3]CARAGA!AA20</f>
        <v>0</v>
      </c>
      <c r="AC20" s="11">
        <f t="shared" si="10"/>
        <v>0</v>
      </c>
      <c r="AD20" s="11"/>
      <c r="AE20" s="11"/>
      <c r="AF20" s="11">
        <f>[9]FP!U12</f>
        <v>22793.018309999999</v>
      </c>
      <c r="AG20" s="11">
        <f>[3]CARAGA!AF20</f>
        <v>36588.925790000001</v>
      </c>
      <c r="AH20" s="11">
        <f t="shared" si="12"/>
        <v>-13795.907480000002</v>
      </c>
      <c r="AI20" s="11">
        <f t="shared" si="13"/>
        <v>-37.705144882308936</v>
      </c>
      <c r="AJ20" s="11"/>
      <c r="AK20" s="11">
        <f t="shared" si="14"/>
        <v>22793.018309999999</v>
      </c>
      <c r="AL20" s="11">
        <f t="shared" si="14"/>
        <v>36588.925790000001</v>
      </c>
      <c r="AM20" s="11">
        <f t="shared" si="15"/>
        <v>-13795.907480000002</v>
      </c>
      <c r="AN20" s="11">
        <f>AM20/AL20*100</f>
        <v>-37.705144882308936</v>
      </c>
    </row>
    <row r="21" spans="1:42" ht="15" customHeight="1" x14ac:dyDescent="0.2">
      <c r="A21" s="10" t="s">
        <v>21</v>
      </c>
      <c r="B21" s="11">
        <f>+B14-B15-B16-B18-B19-B20</f>
        <v>3137898.6119699995</v>
      </c>
      <c r="C21" s="11">
        <f>[3]CARAGA!B21</f>
        <v>3333663.5667999997</v>
      </c>
      <c r="D21" s="11">
        <f t="shared" si="0"/>
        <v>-195764.95483000018</v>
      </c>
      <c r="E21" s="11">
        <f t="shared" si="1"/>
        <v>-5.8723668692793716</v>
      </c>
      <c r="F21" s="11"/>
      <c r="G21" s="11">
        <f>+G14-G15-G16-G18-G19-G20</f>
        <v>1829650.8481299996</v>
      </c>
      <c r="H21" s="11">
        <f>[3]CARAGA!G21</f>
        <v>2433294.2640499999</v>
      </c>
      <c r="I21" s="11">
        <f t="shared" si="2"/>
        <v>-603643.41592000029</v>
      </c>
      <c r="J21" s="11">
        <f t="shared" si="3"/>
        <v>-24.807661976537521</v>
      </c>
      <c r="K21" s="11"/>
      <c r="L21" s="11">
        <f>+L14-L15-L16-L18-L19-L20</f>
        <v>199771.09753999999</v>
      </c>
      <c r="M21" s="11">
        <f>[3]CARAGA!L21</f>
        <v>157178.97680999999</v>
      </c>
      <c r="N21" s="11">
        <f t="shared" si="4"/>
        <v>42592.120729999995</v>
      </c>
      <c r="O21" s="11">
        <f t="shared" si="5"/>
        <v>27.097848321971142</v>
      </c>
      <c r="P21" s="11"/>
      <c r="Q21" s="11">
        <f>+Q14-Q15-Q16-Q18-Q19-Q20</f>
        <v>437885.17244000005</v>
      </c>
      <c r="R21" s="11">
        <f>[3]CARAGA!Q21</f>
        <v>369208.75382000004</v>
      </c>
      <c r="S21" s="11">
        <f t="shared" si="6"/>
        <v>68676.418620000011</v>
      </c>
      <c r="T21" s="11">
        <f t="shared" si="7"/>
        <v>18.60097246055053</v>
      </c>
      <c r="U21" s="11"/>
      <c r="V21" s="11">
        <f>+V14-V15-V16-V18-V19-V20</f>
        <v>1431466.4287700001</v>
      </c>
      <c r="W21" s="11">
        <f>[3]CARAGA!V21</f>
        <v>1777523.6736399999</v>
      </c>
      <c r="X21" s="11">
        <f t="shared" si="8"/>
        <v>-346057.24486999982</v>
      </c>
      <c r="Y21" s="11">
        <f t="shared" si="9"/>
        <v>-19.468502726680782</v>
      </c>
      <c r="Z21" s="11"/>
      <c r="AA21" s="11">
        <f>+AA14-AA15-AA16-AA18-AA19-AA20</f>
        <v>619134.25083999999</v>
      </c>
      <c r="AB21" s="11">
        <f>[3]CARAGA!AA21</f>
        <v>686770.41066000005</v>
      </c>
      <c r="AC21" s="11">
        <f t="shared" si="10"/>
        <v>-67636.159820000059</v>
      </c>
      <c r="AD21" s="11">
        <f t="shared" si="11"/>
        <v>-9.8484382510015767</v>
      </c>
      <c r="AE21" s="11"/>
      <c r="AF21" s="11">
        <f>+AF14-AF15-AF16-AF18-AF19-AF20</f>
        <v>1025800.7733099998</v>
      </c>
      <c r="AG21" s="11">
        <f>[3]CARAGA!AF21</f>
        <v>1128969.3947300001</v>
      </c>
      <c r="AH21" s="11">
        <f t="shared" si="12"/>
        <v>-103168.62142000021</v>
      </c>
      <c r="AI21" s="11">
        <f t="shared" si="13"/>
        <v>-9.1383009939497626</v>
      </c>
      <c r="AJ21" s="11"/>
      <c r="AK21" s="11">
        <f>AK14-AK15-AK16-AK17-AK18-AK19-AK20</f>
        <v>8681607.1830000002</v>
      </c>
      <c r="AL21" s="11">
        <f>AL14-AL15-AL16-AL17-AL18-AL19-AL20</f>
        <v>9886609.0405099988</v>
      </c>
      <c r="AM21" s="11">
        <f t="shared" si="15"/>
        <v>-1205001.8575099986</v>
      </c>
      <c r="AN21" s="11">
        <f t="shared" si="16"/>
        <v>-12.188221993734658</v>
      </c>
    </row>
    <row r="22" spans="1:42" ht="15" customHeight="1" x14ac:dyDescent="0.2">
      <c r="A22" s="10" t="s">
        <v>22</v>
      </c>
      <c r="B22" s="11">
        <f>[2]FP!$U$14</f>
        <v>86587.652090000003</v>
      </c>
      <c r="C22" s="11">
        <f>[3]CARAGA!B22</f>
        <v>79434.974820000003</v>
      </c>
      <c r="D22" s="11">
        <f t="shared" si="0"/>
        <v>7152.6772700000001</v>
      </c>
      <c r="E22" s="11">
        <f t="shared" si="1"/>
        <v>9.0044433024722395</v>
      </c>
      <c r="F22" s="11"/>
      <c r="G22" s="11">
        <f>[4]FP!$U$14</f>
        <v>50318.466549999997</v>
      </c>
      <c r="H22" s="11">
        <f>[3]CARAGA!G22</f>
        <v>43391.790070000003</v>
      </c>
      <c r="I22" s="11">
        <f t="shared" si="2"/>
        <v>6926.6764799999946</v>
      </c>
      <c r="J22" s="11">
        <f t="shared" si="3"/>
        <v>15.963103777986163</v>
      </c>
      <c r="K22" s="11"/>
      <c r="L22" s="11">
        <f>[5]FP!$U$14</f>
        <v>20121.5677</v>
      </c>
      <c r="M22" s="11">
        <f>[3]CARAGA!L22</f>
        <v>25762.703700000002</v>
      </c>
      <c r="N22" s="11">
        <f t="shared" si="4"/>
        <v>-5641.1360000000022</v>
      </c>
      <c r="O22" s="11">
        <f t="shared" si="5"/>
        <v>-21.896521676022697</v>
      </c>
      <c r="P22" s="11"/>
      <c r="Q22" s="11">
        <f>[6]FP!$U$14</f>
        <v>12447.796929999997</v>
      </c>
      <c r="R22" s="11">
        <f>[3]CARAGA!Q22</f>
        <v>9838.9009600000009</v>
      </c>
      <c r="S22" s="11">
        <f t="shared" si="6"/>
        <v>2608.8959699999959</v>
      </c>
      <c r="T22" s="11">
        <f t="shared" si="7"/>
        <v>26.516132041642138</v>
      </c>
      <c r="U22" s="11"/>
      <c r="V22" s="11">
        <f>[7]FP!$U$14</f>
        <v>27990.797100000003</v>
      </c>
      <c r="W22" s="11">
        <f>[3]CARAGA!V22</f>
        <v>28162.226999999999</v>
      </c>
      <c r="X22" s="11">
        <f t="shared" si="8"/>
        <v>-171.42989999999554</v>
      </c>
      <c r="Y22" s="11">
        <f t="shared" si="9"/>
        <v>-0.60872281158729225</v>
      </c>
      <c r="Z22" s="11"/>
      <c r="AA22" s="11">
        <f>[8]FP!$U$14</f>
        <v>18734.898870000001</v>
      </c>
      <c r="AB22" s="11">
        <f>[3]CARAGA!AA22</f>
        <v>20897.781849999999</v>
      </c>
      <c r="AC22" s="11">
        <f t="shared" si="10"/>
        <v>-2162.8829799999985</v>
      </c>
      <c r="AD22" s="11">
        <f t="shared" si="11"/>
        <v>-10.349820835171549</v>
      </c>
      <c r="AE22" s="11"/>
      <c r="AF22" s="11">
        <f>[9]FP!$U$14</f>
        <v>29517.021000000001</v>
      </c>
      <c r="AG22" s="11">
        <f>[3]CARAGA!AF22</f>
        <v>28864.462050000002</v>
      </c>
      <c r="AH22" s="11">
        <f t="shared" si="12"/>
        <v>652.55894999999873</v>
      </c>
      <c r="AI22" s="11">
        <f t="shared" si="13"/>
        <v>2.2607694848759485</v>
      </c>
      <c r="AJ22" s="11"/>
      <c r="AK22" s="11">
        <f>+B22+G22+L22+Q22+V22+AA22+AF22</f>
        <v>245718.20024000003</v>
      </c>
      <c r="AL22" s="11">
        <f>+C22+H22+M22+R22+W22+AB22+AG22</f>
        <v>236352.84045000002</v>
      </c>
      <c r="AM22" s="11">
        <f t="shared" si="15"/>
        <v>9365.3597900000168</v>
      </c>
      <c r="AN22" s="11">
        <f t="shared" si="16"/>
        <v>3.9624485883770202</v>
      </c>
    </row>
    <row r="23" spans="1:42" ht="15" customHeight="1" x14ac:dyDescent="0.2">
      <c r="A23" s="10" t="s">
        <v>23</v>
      </c>
      <c r="B23" s="11">
        <f>+B21+B22</f>
        <v>3224486.2640599995</v>
      </c>
      <c r="C23" s="11">
        <f>[3]CARAGA!B23</f>
        <v>3413098.5416199998</v>
      </c>
      <c r="D23" s="11">
        <f t="shared" si="0"/>
        <v>-188612.27756000031</v>
      </c>
      <c r="E23" s="11">
        <f t="shared" si="1"/>
        <v>-5.5261304430570881</v>
      </c>
      <c r="F23" s="11"/>
      <c r="G23" s="11">
        <f>+G21+G22</f>
        <v>1879969.3146799996</v>
      </c>
      <c r="H23" s="11">
        <f>[3]CARAGA!G23</f>
        <v>2476686.05412</v>
      </c>
      <c r="I23" s="11">
        <f t="shared" si="2"/>
        <v>-596716.73944000038</v>
      </c>
      <c r="J23" s="11">
        <f t="shared" si="3"/>
        <v>-24.093354038448041</v>
      </c>
      <c r="K23" s="11"/>
      <c r="L23" s="11">
        <f>+L21+L22</f>
        <v>219892.66524</v>
      </c>
      <c r="M23" s="11">
        <f>[3]CARAGA!L23</f>
        <v>182941.68051000001</v>
      </c>
      <c r="N23" s="11">
        <f t="shared" si="4"/>
        <v>36950.984729999996</v>
      </c>
      <c r="O23" s="11">
        <f t="shared" si="5"/>
        <v>20.198231822835023</v>
      </c>
      <c r="P23" s="11"/>
      <c r="Q23" s="11">
        <f>+Q21+Q22</f>
        <v>450332.96937000006</v>
      </c>
      <c r="R23" s="11">
        <f>[3]CARAGA!Q23</f>
        <v>379047.65478000004</v>
      </c>
      <c r="S23" s="11">
        <f t="shared" si="6"/>
        <v>71285.314590000024</v>
      </c>
      <c r="T23" s="11">
        <f t="shared" si="7"/>
        <v>18.806425443094788</v>
      </c>
      <c r="U23" s="11"/>
      <c r="V23" s="11">
        <f>+V21+V22</f>
        <v>1459457.2258700002</v>
      </c>
      <c r="W23" s="11">
        <f>[3]CARAGA!V23</f>
        <v>1805685.9006399999</v>
      </c>
      <c r="X23" s="11">
        <f t="shared" si="8"/>
        <v>-346228.67476999969</v>
      </c>
      <c r="Y23" s="11">
        <f t="shared" si="9"/>
        <v>-19.174357768828113</v>
      </c>
      <c r="Z23" s="11"/>
      <c r="AA23" s="11">
        <f>+AA21+AA22</f>
        <v>637869.14971000003</v>
      </c>
      <c r="AB23" s="11">
        <f>[3]CARAGA!AA23</f>
        <v>707668.19251000008</v>
      </c>
      <c r="AC23" s="11">
        <f t="shared" si="10"/>
        <v>-69799.042800000054</v>
      </c>
      <c r="AD23" s="11">
        <f t="shared" si="11"/>
        <v>-9.8632443196906472</v>
      </c>
      <c r="AE23" s="11"/>
      <c r="AF23" s="11">
        <f>+AF21+AF22</f>
        <v>1055317.7943099998</v>
      </c>
      <c r="AG23" s="11">
        <f>[3]CARAGA!AF23</f>
        <v>1157833.85678</v>
      </c>
      <c r="AH23" s="11">
        <f t="shared" si="12"/>
        <v>-102516.06247000024</v>
      </c>
      <c r="AI23" s="11">
        <f t="shared" si="13"/>
        <v>-8.8541254748848921</v>
      </c>
      <c r="AJ23" s="11"/>
      <c r="AK23" s="11">
        <f>AK21+AK22</f>
        <v>8927325.3832399994</v>
      </c>
      <c r="AL23" s="11">
        <f>AL21+AL22</f>
        <v>10122961.880959999</v>
      </c>
      <c r="AM23" s="11">
        <f t="shared" si="15"/>
        <v>-1195636.4977199994</v>
      </c>
      <c r="AN23" s="11">
        <f t="shared" si="16"/>
        <v>-11.811133063425235</v>
      </c>
    </row>
    <row r="24" spans="1:42" ht="15" customHeight="1" x14ac:dyDescent="0.2">
      <c r="A24" s="10" t="s">
        <v>24</v>
      </c>
      <c r="B24" s="11">
        <f>[2]FP!$U$16</f>
        <v>2814849.8285799995</v>
      </c>
      <c r="C24" s="11">
        <f>[3]CARAGA!B24</f>
        <v>2942427.4083099999</v>
      </c>
      <c r="D24" s="11">
        <f t="shared" si="0"/>
        <v>-127577.57973000035</v>
      </c>
      <c r="E24" s="11">
        <f t="shared" si="1"/>
        <v>-4.3357936161720048</v>
      </c>
      <c r="F24" s="11"/>
      <c r="G24" s="11">
        <f>[4]FP!$U$16</f>
        <v>1526349.4432299999</v>
      </c>
      <c r="H24" s="11">
        <f>[3]CARAGA!G24</f>
        <v>2112643.24345</v>
      </c>
      <c r="I24" s="11">
        <f t="shared" si="2"/>
        <v>-586293.80022000009</v>
      </c>
      <c r="J24" s="11">
        <f t="shared" si="3"/>
        <v>-27.751670900315734</v>
      </c>
      <c r="K24" s="11"/>
      <c r="L24" s="11">
        <f>[5]FP!$U$16</f>
        <v>154756.46359</v>
      </c>
      <c r="M24" s="11">
        <f>[3]CARAGA!L24</f>
        <v>120864.95189</v>
      </c>
      <c r="N24" s="11">
        <f t="shared" si="4"/>
        <v>33891.511700000003</v>
      </c>
      <c r="O24" s="11">
        <f t="shared" si="5"/>
        <v>28.040810152181166</v>
      </c>
      <c r="P24" s="11"/>
      <c r="Q24" s="11">
        <f>[6]FP!$U$16</f>
        <v>296793.90285999997</v>
      </c>
      <c r="R24" s="11">
        <f>[3]CARAGA!Q24</f>
        <v>256420.24923999998</v>
      </c>
      <c r="S24" s="11">
        <f t="shared" si="6"/>
        <v>40373.653619999997</v>
      </c>
      <c r="T24" s="11">
        <f t="shared" si="7"/>
        <v>15.745111292755876</v>
      </c>
      <c r="U24" s="11"/>
      <c r="V24" s="11">
        <f>[7]FP!$U$16</f>
        <v>1294236.8935499999</v>
      </c>
      <c r="W24" s="11">
        <f>[3]CARAGA!V24</f>
        <v>1607553.7074899999</v>
      </c>
      <c r="X24" s="11">
        <f t="shared" si="8"/>
        <v>-313316.81394000002</v>
      </c>
      <c r="Y24" s="11">
        <f t="shared" si="9"/>
        <v>-19.490285922030324</v>
      </c>
      <c r="Z24" s="11"/>
      <c r="AA24" s="11">
        <f>[8]FP!$U$16</f>
        <v>506165.06172999996</v>
      </c>
      <c r="AB24" s="11">
        <f>[3]CARAGA!AA24</f>
        <v>582543.30389999994</v>
      </c>
      <c r="AC24" s="11">
        <f t="shared" si="10"/>
        <v>-76378.242169999983</v>
      </c>
      <c r="AD24" s="11">
        <f t="shared" si="11"/>
        <v>-13.111169875040082</v>
      </c>
      <c r="AE24" s="11"/>
      <c r="AF24" s="11">
        <f>[9]FP!$U$16</f>
        <v>862257.89213000005</v>
      </c>
      <c r="AG24" s="11">
        <f>[3]CARAGA!AF24</f>
        <v>949519.54983000003</v>
      </c>
      <c r="AH24" s="11">
        <f t="shared" si="12"/>
        <v>-87261.657699999982</v>
      </c>
      <c r="AI24" s="11">
        <f t="shared" si="13"/>
        <v>-9.1900854190546291</v>
      </c>
      <c r="AJ24" s="11"/>
      <c r="AK24" s="11">
        <f>+B24+G24+L24+Q24+V24+AA24+AF24</f>
        <v>7455409.4856699985</v>
      </c>
      <c r="AL24" s="11">
        <f>+C24+H24+M24+R24+W24+AB24+AG24</f>
        <v>8571972.4141099993</v>
      </c>
      <c r="AM24" s="11">
        <f t="shared" si="15"/>
        <v>-1116562.9284400009</v>
      </c>
      <c r="AN24" s="11">
        <f t="shared" si="16"/>
        <v>-13.025741037174466</v>
      </c>
    </row>
    <row r="25" spans="1:42" x14ac:dyDescent="0.2">
      <c r="A25" s="10" t="s">
        <v>25</v>
      </c>
      <c r="B25" s="11">
        <f>+ROUND(B24/B23*100,0)</f>
        <v>87</v>
      </c>
      <c r="C25" s="11">
        <f>[3]CARAGA!B25</f>
        <v>86</v>
      </c>
      <c r="D25" s="14" t="s">
        <v>26</v>
      </c>
      <c r="E25" s="11">
        <v>1</v>
      </c>
      <c r="F25" s="11"/>
      <c r="G25" s="11">
        <f>+ROUND(G24/G23*100,0)</f>
        <v>81</v>
      </c>
      <c r="H25" s="11">
        <f>[3]CARAGA!G25</f>
        <v>85</v>
      </c>
      <c r="I25" s="14" t="s">
        <v>26</v>
      </c>
      <c r="J25" s="11">
        <f>G25-H25</f>
        <v>-4</v>
      </c>
      <c r="K25" s="11"/>
      <c r="L25" s="11">
        <f>+ROUND(L24/L23*100,0)</f>
        <v>70</v>
      </c>
      <c r="M25" s="11">
        <f>[3]CARAGA!L25</f>
        <v>66</v>
      </c>
      <c r="N25" s="14" t="s">
        <v>26</v>
      </c>
      <c r="O25" s="11">
        <v>-3</v>
      </c>
      <c r="P25" s="11"/>
      <c r="Q25" s="11">
        <f>+ROUND(Q24/Q23*100,0)</f>
        <v>66</v>
      </c>
      <c r="R25" s="11">
        <f>[3]CARAGA!Q25</f>
        <v>68</v>
      </c>
      <c r="S25" s="14" t="s">
        <v>26</v>
      </c>
      <c r="T25" s="11">
        <f>Q25-R25</f>
        <v>-2</v>
      </c>
      <c r="U25" s="11"/>
      <c r="V25" s="11">
        <f>+ROUND(V24/V23*100,0)</f>
        <v>89</v>
      </c>
      <c r="W25" s="11">
        <f>[3]CARAGA!V25</f>
        <v>89</v>
      </c>
      <c r="X25" s="14" t="s">
        <v>26</v>
      </c>
      <c r="Y25" s="11">
        <f>V25-W25</f>
        <v>0</v>
      </c>
      <c r="Z25" s="11"/>
      <c r="AA25" s="11">
        <f>+ROUND(AA24/AA23*100,0)</f>
        <v>79</v>
      </c>
      <c r="AB25" s="11">
        <f>[3]CARAGA!AA25</f>
        <v>82</v>
      </c>
      <c r="AC25" s="14" t="s">
        <v>26</v>
      </c>
      <c r="AD25" s="11">
        <f>AA25-AB25</f>
        <v>-3</v>
      </c>
      <c r="AE25" s="11"/>
      <c r="AF25" s="11">
        <f>+ROUND(AF24/AF23*100,0)</f>
        <v>82</v>
      </c>
      <c r="AG25" s="11">
        <f>[3]CARAGA!AF25</f>
        <v>82</v>
      </c>
      <c r="AH25" s="14" t="s">
        <v>26</v>
      </c>
      <c r="AI25" s="11">
        <f>AF25-AG25</f>
        <v>0</v>
      </c>
      <c r="AJ25" s="11"/>
      <c r="AK25" s="11">
        <f>ROUND((AK24/AK23*100),0)</f>
        <v>84</v>
      </c>
      <c r="AL25" s="11">
        <f>ROUND((AL24/AL23*100),0)</f>
        <v>85</v>
      </c>
      <c r="AM25" s="14" t="s">
        <v>26</v>
      </c>
      <c r="AN25" s="11">
        <f>AK25-AL25</f>
        <v>-1</v>
      </c>
    </row>
    <row r="26" spans="1:42" ht="15" customHeight="1" x14ac:dyDescent="0.2">
      <c r="A26" s="10" t="s">
        <v>27</v>
      </c>
      <c r="B26" s="11">
        <f>[2]FP!$U$18</f>
        <v>247043.00039</v>
      </c>
      <c r="C26" s="11">
        <f>[3]CARAGA!B26</f>
        <v>260494.38996</v>
      </c>
      <c r="D26" s="11">
        <f t="shared" si="0"/>
        <v>-13451.389569999999</v>
      </c>
      <c r="E26" s="11">
        <f>D26/C26*100</f>
        <v>-5.1637924225798164</v>
      </c>
      <c r="F26" s="11"/>
      <c r="G26" s="11">
        <f>[4]FP!$U$18</f>
        <v>226165.08432999998</v>
      </c>
      <c r="H26" s="11">
        <f>[3]CARAGA!G26</f>
        <v>183809.93307</v>
      </c>
      <c r="I26" s="11">
        <f>G26-H26</f>
        <v>42355.151259999984</v>
      </c>
      <c r="J26" s="11">
        <f>I26/H26*100</f>
        <v>23.042906633272072</v>
      </c>
      <c r="K26" s="11"/>
      <c r="L26" s="11">
        <f>[5]FP!$U$18</f>
        <v>40312.778409999999</v>
      </c>
      <c r="M26" s="11">
        <f>[3]CARAGA!L26</f>
        <v>43016.781780000005</v>
      </c>
      <c r="N26" s="11">
        <f>L26-M26</f>
        <v>-2704.0033700000058</v>
      </c>
      <c r="O26" s="11">
        <f>N26/M26*100</f>
        <v>-6.2859266967692857</v>
      </c>
      <c r="P26" s="11"/>
      <c r="Q26" s="11">
        <f>[6]FP!$U$18</f>
        <v>85692.379240000009</v>
      </c>
      <c r="R26" s="11">
        <f>[3]CARAGA!Q26</f>
        <v>80170.554409999997</v>
      </c>
      <c r="S26" s="11">
        <f>Q26-R26</f>
        <v>5521.8248300000123</v>
      </c>
      <c r="T26" s="11">
        <f>S26/R26*100</f>
        <v>6.8875971616222884</v>
      </c>
      <c r="U26" s="11"/>
      <c r="V26" s="11">
        <f>[7]FP!$U$18</f>
        <v>149439.56599999999</v>
      </c>
      <c r="W26" s="11">
        <f>[3]CARAGA!V26</f>
        <v>114130.26519000001</v>
      </c>
      <c r="X26" s="11">
        <f>V26-W26</f>
        <v>35309.300809999986</v>
      </c>
      <c r="Y26" s="11">
        <f>X26/W26*100</f>
        <v>30.937719062702882</v>
      </c>
      <c r="Z26" s="11"/>
      <c r="AA26" s="11">
        <f>[8]FP!$U$18</f>
        <v>94924.328550000006</v>
      </c>
      <c r="AB26" s="11">
        <f>[3]CARAGA!AA26</f>
        <v>97554.662550000008</v>
      </c>
      <c r="AC26" s="11">
        <f>AA26-AB26</f>
        <v>-2630.3340000000026</v>
      </c>
      <c r="AD26" s="11">
        <f>AC26/AB26*100</f>
        <v>-2.6962668223590738</v>
      </c>
      <c r="AE26" s="11"/>
      <c r="AF26" s="11">
        <f>[9]FP!$U$18</f>
        <v>152350.40957000002</v>
      </c>
      <c r="AG26" s="11">
        <f>[3]CARAGA!AF26</f>
        <v>131269.63841999997</v>
      </c>
      <c r="AH26" s="11">
        <f>AF26-AG26</f>
        <v>21080.771150000044</v>
      </c>
      <c r="AI26" s="11">
        <f>AH26/AG26*100</f>
        <v>16.059137058450386</v>
      </c>
      <c r="AJ26" s="11"/>
      <c r="AK26" s="11">
        <f>+B26+G26+L26+Q26+V26+AA26+AF26</f>
        <v>995927.54648999998</v>
      </c>
      <c r="AL26" s="11">
        <f>+C26+H26+M26+R26+W26+AB26+AG26</f>
        <v>910446.22537999996</v>
      </c>
      <c r="AM26" s="11">
        <f>AK26-AL26</f>
        <v>85481.321110000019</v>
      </c>
      <c r="AN26" s="11">
        <f>AM26/AL26*100</f>
        <v>9.3889478287772601</v>
      </c>
    </row>
    <row r="27" spans="1:42" ht="15" customHeight="1" x14ac:dyDescent="0.2">
      <c r="A27" s="10" t="s">
        <v>25</v>
      </c>
      <c r="B27" s="11">
        <f>+ROUND(B26/B23*100,0)</f>
        <v>8</v>
      </c>
      <c r="C27" s="11">
        <f>[3]CARAGA!B27</f>
        <v>8</v>
      </c>
      <c r="D27" s="11"/>
      <c r="E27" s="11">
        <f>B27-C27</f>
        <v>0</v>
      </c>
      <c r="F27" s="11"/>
      <c r="G27" s="11">
        <f>+ROUND(G26/G23*100,0)</f>
        <v>12</v>
      </c>
      <c r="H27" s="11">
        <f>[3]CARAGA!G27</f>
        <v>7</v>
      </c>
      <c r="I27" s="11"/>
      <c r="J27" s="11">
        <f>G27-H27</f>
        <v>5</v>
      </c>
      <c r="K27" s="11"/>
      <c r="L27" s="11">
        <f>+ROUND(L26/L23*100,0)</f>
        <v>18</v>
      </c>
      <c r="M27" s="11">
        <f>[3]CARAGA!L27</f>
        <v>24</v>
      </c>
      <c r="N27" s="11"/>
      <c r="O27" s="11">
        <v>3</v>
      </c>
      <c r="P27" s="11"/>
      <c r="Q27" s="11">
        <f>+ROUND(Q26/Q23*100,0)</f>
        <v>19</v>
      </c>
      <c r="R27" s="11">
        <f>[3]CARAGA!Q27</f>
        <v>21</v>
      </c>
      <c r="S27" s="11"/>
      <c r="T27" s="11">
        <f>Q27-R27</f>
        <v>-2</v>
      </c>
      <c r="U27" s="11"/>
      <c r="V27" s="11">
        <f>+ROUND(V26/V23*100,0)</f>
        <v>10</v>
      </c>
      <c r="W27" s="11">
        <f>[3]CARAGA!V27</f>
        <v>6</v>
      </c>
      <c r="X27" s="11"/>
      <c r="Y27" s="11">
        <f>V27-W27</f>
        <v>4</v>
      </c>
      <c r="Z27" s="11"/>
      <c r="AA27" s="11">
        <f>+ROUND(AA26/AA23*100,0)</f>
        <v>15</v>
      </c>
      <c r="AB27" s="11">
        <f>[3]CARAGA!AA27</f>
        <v>14</v>
      </c>
      <c r="AC27" s="11"/>
      <c r="AD27" s="11">
        <f>AA27-AB27</f>
        <v>1</v>
      </c>
      <c r="AE27" s="11"/>
      <c r="AF27" s="11">
        <f>+ROUND(AF26/AF23*100,0)</f>
        <v>14</v>
      </c>
      <c r="AG27" s="11">
        <f>[3]CARAGA!AF27</f>
        <v>11</v>
      </c>
      <c r="AH27" s="11"/>
      <c r="AI27" s="11">
        <f>AF27-AG27</f>
        <v>3</v>
      </c>
      <c r="AJ27" s="11"/>
      <c r="AK27" s="11">
        <f>ROUND((AK26/AK23*100),0)</f>
        <v>11</v>
      </c>
      <c r="AL27" s="11">
        <f>ROUND((AL26/AL23*100),0)</f>
        <v>9</v>
      </c>
      <c r="AM27" s="11"/>
      <c r="AN27" s="11">
        <f>AK27-AL27</f>
        <v>2</v>
      </c>
      <c r="AO27" s="9"/>
      <c r="AP27" s="9"/>
    </row>
    <row r="28" spans="1:42" ht="15" customHeight="1" x14ac:dyDescent="0.2">
      <c r="A28" s="10" t="s">
        <v>28</v>
      </c>
      <c r="B28" s="11">
        <f>+B23-B24-B26</f>
        <v>162593.43508999998</v>
      </c>
      <c r="C28" s="11">
        <f>[3]CARAGA!B28</f>
        <v>210176.74334999995</v>
      </c>
      <c r="D28" s="11">
        <f>B28-C28</f>
        <v>-47583.308259999962</v>
      </c>
      <c r="E28" s="11">
        <f>D28/C28*100</f>
        <v>-22.639663885533306</v>
      </c>
      <c r="F28" s="11"/>
      <c r="G28" s="11">
        <f>+G23-G24-G26</f>
        <v>127454.78711999976</v>
      </c>
      <c r="H28" s="11">
        <f>[3]CARAGA!G28</f>
        <v>180232.87760000004</v>
      </c>
      <c r="I28" s="11">
        <f>G28-H28</f>
        <v>-52778.090480000275</v>
      </c>
      <c r="J28" s="11">
        <f>I28/H28*100</f>
        <v>-29.283275716838613</v>
      </c>
      <c r="K28" s="11"/>
      <c r="L28" s="11">
        <f>+L23-L24-L26</f>
        <v>24823.423240000004</v>
      </c>
      <c r="M28" s="11">
        <f>[3]CARAGA!L28</f>
        <v>19059.946840000004</v>
      </c>
      <c r="N28" s="11">
        <f>L28-M28</f>
        <v>5763.4763999999996</v>
      </c>
      <c r="O28" s="11">
        <f>N28/M28*100</f>
        <v>30.238680350904897</v>
      </c>
      <c r="P28" s="11"/>
      <c r="Q28" s="11">
        <f>+Q23-Q24-Q26</f>
        <v>67846.687270000082</v>
      </c>
      <c r="R28" s="11">
        <f>[3]CARAGA!Q28</f>
        <v>42456.851130000068</v>
      </c>
      <c r="S28" s="11">
        <f>Q28-R28</f>
        <v>25389.836140000014</v>
      </c>
      <c r="T28" s="11">
        <f>S28/R28*100</f>
        <v>59.801505444334566</v>
      </c>
      <c r="U28" s="11"/>
      <c r="V28" s="11">
        <f>+V23-V24-V26</f>
        <v>15780.766320000286</v>
      </c>
      <c r="W28" s="11">
        <f>[3]CARAGA!V28</f>
        <v>84001.927959999943</v>
      </c>
      <c r="X28" s="11">
        <f>V28-W28</f>
        <v>-68221.161639999656</v>
      </c>
      <c r="Y28" s="11">
        <f>X28/W28*100</f>
        <v>-81.213804607538563</v>
      </c>
      <c r="Z28" s="11"/>
      <c r="AA28" s="11">
        <f>+AA23-AA24-AA26</f>
        <v>36779.759430000064</v>
      </c>
      <c r="AB28" s="11">
        <f>[3]CARAGA!AA28</f>
        <v>27570.226060000132</v>
      </c>
      <c r="AC28" s="11">
        <f>AA28-AB28</f>
        <v>9209.5333699999319</v>
      </c>
      <c r="AD28" s="11">
        <f>AC28/AB28*100</f>
        <v>33.403909528915513</v>
      </c>
      <c r="AE28" s="11"/>
      <c r="AF28" s="11">
        <f>+AF23-AF24-AF26</f>
        <v>40709.492609999725</v>
      </c>
      <c r="AG28" s="11">
        <f>[3]CARAGA!AF28</f>
        <v>77044.668530000024</v>
      </c>
      <c r="AH28" s="11">
        <f>AF28-AG28</f>
        <v>-36335.1759200003</v>
      </c>
      <c r="AI28" s="11">
        <f>AH28/AG28*100</f>
        <v>-47.161181446126847</v>
      </c>
      <c r="AJ28" s="11"/>
      <c r="AK28" s="11">
        <f>AK23-AK24-AK26</f>
        <v>475988.35108000098</v>
      </c>
      <c r="AL28" s="11">
        <f>AL23-AL24-AL26</f>
        <v>640543.24146999954</v>
      </c>
      <c r="AM28" s="11">
        <f>AK28-AL28</f>
        <v>-164554.89038999856</v>
      </c>
      <c r="AN28" s="11">
        <f>AM28/AL28*100</f>
        <v>-25.68989565987102</v>
      </c>
    </row>
    <row r="29" spans="1:42" ht="15" customHeight="1" x14ac:dyDescent="0.2">
      <c r="A29" s="10" t="s">
        <v>29</v>
      </c>
      <c r="B29" s="11">
        <f>[2]FP!U21</f>
        <v>124561.46125999998</v>
      </c>
      <c r="C29" s="11">
        <f>[3]CARAGA!B29</f>
        <v>99447.227839999992</v>
      </c>
      <c r="D29" s="11">
        <f>B29-C29</f>
        <v>25114.23341999999</v>
      </c>
      <c r="E29" s="11">
        <f>D29/C29*100</f>
        <v>25.253829559136747</v>
      </c>
      <c r="F29" s="11"/>
      <c r="G29" s="11">
        <f>[4]FP!U21</f>
        <v>62291.804450000003</v>
      </c>
      <c r="H29" s="11">
        <f>[3]CARAGA!G29</f>
        <v>61851.015940000005</v>
      </c>
      <c r="I29" s="11">
        <f>G29-H29</f>
        <v>440.7885099999985</v>
      </c>
      <c r="J29" s="11">
        <f>I29/H29*100</f>
        <v>0.71266171347548357</v>
      </c>
      <c r="K29" s="11"/>
      <c r="L29" s="11">
        <f>[5]FP!U21</f>
        <v>6783.980959999999</v>
      </c>
      <c r="M29" s="11">
        <f>[3]CARAGA!L29</f>
        <v>6834.3328899999997</v>
      </c>
      <c r="N29" s="11">
        <f>L29-M29</f>
        <v>-50.351930000000721</v>
      </c>
      <c r="O29" s="11">
        <f>N29/M29*100</f>
        <v>-0.7367497429584634</v>
      </c>
      <c r="P29" s="11"/>
      <c r="Q29" s="11">
        <f>[6]FP!U21</f>
        <v>9743.8825199999992</v>
      </c>
      <c r="R29" s="11">
        <f>[3]CARAGA!Q29</f>
        <v>7765.9774099999995</v>
      </c>
      <c r="S29" s="11">
        <f>Q29-R29</f>
        <v>1977.9051099999997</v>
      </c>
      <c r="T29" s="11">
        <f>S29/R29*100</f>
        <v>25.468849644773815</v>
      </c>
      <c r="U29" s="11"/>
      <c r="V29" s="11">
        <f>[7]FP!U21</f>
        <v>31561.190730000002</v>
      </c>
      <c r="W29" s="11">
        <f>[3]CARAGA!V29</f>
        <v>29637.4784</v>
      </c>
      <c r="X29" s="11">
        <f>V29-W29</f>
        <v>1923.7123300000021</v>
      </c>
      <c r="Y29" s="11">
        <f>X29/W29*100</f>
        <v>6.4908097242173</v>
      </c>
      <c r="Z29" s="11"/>
      <c r="AA29" s="11">
        <f>[8]FP!U21</f>
        <v>29939.332109999996</v>
      </c>
      <c r="AB29" s="11">
        <f>[3]CARAGA!AA29</f>
        <v>25045.749620000002</v>
      </c>
      <c r="AC29" s="11">
        <f>AA29-AB29</f>
        <v>4893.5824899999934</v>
      </c>
      <c r="AD29" s="11">
        <f>AC29/AB29*100</f>
        <v>19.538574665348719</v>
      </c>
      <c r="AE29" s="11"/>
      <c r="AF29" s="11">
        <f>[9]FP!U21</f>
        <v>22475.474469999997</v>
      </c>
      <c r="AG29" s="11">
        <f>[3]CARAGA!AF29</f>
        <v>22210.499319999999</v>
      </c>
      <c r="AH29" s="11">
        <f>AF29-AG29</f>
        <v>264.97514999999839</v>
      </c>
      <c r="AI29" s="11">
        <f>AH29/AG29*100</f>
        <v>1.1930175282524824</v>
      </c>
      <c r="AJ29" s="11"/>
      <c r="AK29" s="11">
        <f>+B29+G29+L29+Q29+V29+AA29+AF29</f>
        <v>287357.12649999995</v>
      </c>
      <c r="AL29" s="11">
        <f>+C29+H29+M29+R29+W29+AB29+AG29</f>
        <v>252792.28141999996</v>
      </c>
      <c r="AM29" s="11">
        <f>AK29-AL29</f>
        <v>34564.845079999999</v>
      </c>
      <c r="AN29" s="11">
        <f>AM29/AL29*100</f>
        <v>13.673220118051185</v>
      </c>
    </row>
    <row r="30" spans="1:42" ht="15" customHeight="1" x14ac:dyDescent="0.2">
      <c r="A30" s="10" t="s">
        <v>30</v>
      </c>
      <c r="B30" s="11">
        <f>[2]FP!U22</f>
        <v>6750.8318500000005</v>
      </c>
      <c r="C30" s="11">
        <f>[3]CARAGA!B30</f>
        <v>7827.3923100000011</v>
      </c>
      <c r="D30" s="11">
        <f>B30-C30</f>
        <v>-1076.5604600000006</v>
      </c>
      <c r="E30" s="11">
        <f>D30/C30*100</f>
        <v>-13.753756262154191</v>
      </c>
      <c r="F30" s="11"/>
      <c r="G30" s="11">
        <f>[4]FP!U22</f>
        <v>65195.434600000001</v>
      </c>
      <c r="H30" s="11">
        <f>[3]CARAGA!G30</f>
        <v>48846.564760000001</v>
      </c>
      <c r="I30" s="11">
        <f>G30-H30</f>
        <v>16348.869839999999</v>
      </c>
      <c r="J30" s="11">
        <f>I30/H30*100</f>
        <v>33.469845669450102</v>
      </c>
      <c r="K30" s="11"/>
      <c r="L30" s="11">
        <f>[5]FP!U22</f>
        <v>3349.4350000000004</v>
      </c>
      <c r="M30" s="11">
        <f>[3]CARAGA!L30</f>
        <v>3588.3230000000003</v>
      </c>
      <c r="N30" s="11">
        <f>L30-M30</f>
        <v>-238.88799999999992</v>
      </c>
      <c r="O30" s="11">
        <f>N30/M30*100</f>
        <v>-6.6573717026031352</v>
      </c>
      <c r="P30" s="11"/>
      <c r="Q30" s="11">
        <f>[6]FP!U22</f>
        <v>7990.1059999999998</v>
      </c>
      <c r="R30" s="11">
        <f>[3]CARAGA!Q30</f>
        <v>9510.9860000000008</v>
      </c>
      <c r="S30" s="11">
        <f>Q30-R30</f>
        <v>-1520.880000000001</v>
      </c>
      <c r="T30" s="11">
        <f>S30/R30*100</f>
        <v>-15.990771093554349</v>
      </c>
      <c r="U30" s="11"/>
      <c r="V30" s="11">
        <f>[7]FP!U22</f>
        <v>3886.37446</v>
      </c>
      <c r="W30" s="11">
        <f>[3]CARAGA!V30</f>
        <v>5955.1986300000008</v>
      </c>
      <c r="X30" s="11">
        <f>V30-W30</f>
        <v>-2068.8241700000008</v>
      </c>
      <c r="Y30" s="11">
        <f>X30/W30*100</f>
        <v>-34.739801281825599</v>
      </c>
      <c r="Z30" s="11"/>
      <c r="AA30" s="11">
        <f>[8]FP!U22</f>
        <v>5025.8118900000009</v>
      </c>
      <c r="AB30" s="11">
        <f>[3]CARAGA!AA30</f>
        <v>4853.6374699999997</v>
      </c>
      <c r="AC30" s="11">
        <f>AA30-AB30</f>
        <v>172.17442000000119</v>
      </c>
      <c r="AD30" s="11">
        <f>AC30/AB30*100</f>
        <v>3.5473275675037428</v>
      </c>
      <c r="AE30" s="11"/>
      <c r="AF30" s="11">
        <f>[9]FP!U22</f>
        <v>6912.3091300000006</v>
      </c>
      <c r="AG30" s="11">
        <f>[3]CARAGA!AF30</f>
        <v>5064.9593500000001</v>
      </c>
      <c r="AH30" s="11">
        <f>AF30-AG30</f>
        <v>1847.3497800000005</v>
      </c>
      <c r="AI30" s="11">
        <f>AH30/AG30*100</f>
        <v>36.473141289870384</v>
      </c>
      <c r="AJ30" s="11"/>
      <c r="AK30" s="11">
        <f>+B30+G30+L30+Q30+V30+AA30+AF30</f>
        <v>99110.302929999991</v>
      </c>
      <c r="AL30" s="11">
        <f>+C30+H30+M30+R30+W30+AB30+AG30</f>
        <v>85647.061520000017</v>
      </c>
      <c r="AM30" s="11">
        <f>AK30-AL30</f>
        <v>13463.241409999973</v>
      </c>
      <c r="AN30" s="11">
        <f>AM30/AL30*100</f>
        <v>15.719443459080123</v>
      </c>
    </row>
    <row r="31" spans="1:42" ht="15" customHeight="1" x14ac:dyDescent="0.2">
      <c r="A31" s="10" t="s">
        <v>31</v>
      </c>
      <c r="B31" s="11">
        <f>+B28-B29-B30</f>
        <v>31281.14198</v>
      </c>
      <c r="C31" s="11">
        <f>[3]CARAGA!B31</f>
        <v>102902.12319999996</v>
      </c>
      <c r="D31" s="11">
        <f>B31-C31</f>
        <v>-71620.981219999958</v>
      </c>
      <c r="E31" s="11">
        <f>D31/C31*100</f>
        <v>-69.601072351828776</v>
      </c>
      <c r="F31" s="11"/>
      <c r="G31" s="11">
        <f>+G28-G29-G30</f>
        <v>-32.45193000024301</v>
      </c>
      <c r="H31" s="11">
        <f>[3]CARAGA!G31</f>
        <v>69535.296900000016</v>
      </c>
      <c r="I31" s="11">
        <f>G31-H31</f>
        <v>-69567.748830000259</v>
      </c>
      <c r="J31" s="11">
        <f>I31/H31*100</f>
        <v>-100.04666972235255</v>
      </c>
      <c r="K31" s="11"/>
      <c r="L31" s="11">
        <f>+L28-L29-L30</f>
        <v>14690.007280000002</v>
      </c>
      <c r="M31" s="11">
        <f>[3]CARAGA!L31</f>
        <v>8637.2909500000042</v>
      </c>
      <c r="N31" s="11">
        <f>L31-M31</f>
        <v>6052.7163299999975</v>
      </c>
      <c r="O31" s="11">
        <f>N31/M31*100</f>
        <v>70.076559479566853</v>
      </c>
      <c r="P31" s="11"/>
      <c r="Q31" s="11">
        <f>+Q28-Q29-Q30</f>
        <v>50112.698750000083</v>
      </c>
      <c r="R31" s="11">
        <f>[3]CARAGA!Q31</f>
        <v>25179.887720000068</v>
      </c>
      <c r="S31" s="11">
        <f>Q31-R31</f>
        <v>24932.811030000015</v>
      </c>
      <c r="T31" s="11">
        <f>S31/R31*100</f>
        <v>99.018753805626375</v>
      </c>
      <c r="U31" s="11"/>
      <c r="V31" s="11">
        <f>+V28-V29-V30</f>
        <v>-19666.798869999715</v>
      </c>
      <c r="W31" s="11">
        <f>[3]CARAGA!V31</f>
        <v>48409.250929999944</v>
      </c>
      <c r="X31" s="11">
        <f>V31-W31</f>
        <v>-68076.049799999659</v>
      </c>
      <c r="Y31" s="11">
        <f>X31/W31*100</f>
        <v>-140.6261168933145</v>
      </c>
      <c r="Z31" s="11"/>
      <c r="AA31" s="11">
        <f>+AA28-AA29-AA30</f>
        <v>1814.6154300000671</v>
      </c>
      <c r="AB31" s="11">
        <f>[3]CARAGA!AA31</f>
        <v>-2329.1610299998702</v>
      </c>
      <c r="AC31" s="11">
        <f>AA31-AB31</f>
        <v>4143.7764599999373</v>
      </c>
      <c r="AD31" s="11">
        <f>AC31/AB31*100</f>
        <v>-177.90854331785587</v>
      </c>
      <c r="AE31" s="11"/>
      <c r="AF31" s="11">
        <f>+AF28-AF29-AF30</f>
        <v>11321.709009999726</v>
      </c>
      <c r="AG31" s="11">
        <f>[3]CARAGA!AF31</f>
        <v>49769.209860000024</v>
      </c>
      <c r="AH31" s="11">
        <f>AF31-AG31</f>
        <v>-38447.500850000302</v>
      </c>
      <c r="AI31" s="11">
        <f>AH31/AG31*100</f>
        <v>-77.251579758152673</v>
      </c>
      <c r="AJ31" s="11"/>
      <c r="AK31" s="11">
        <f>AK28-AK29-AK30</f>
        <v>89520.921650001037</v>
      </c>
      <c r="AL31" s="11">
        <f>AL28-AL29-AL30</f>
        <v>302103.89852999954</v>
      </c>
      <c r="AM31" s="11">
        <f>AK31-AL31</f>
        <v>-212582.97687999852</v>
      </c>
      <c r="AN31" s="11">
        <f>AM31/AL31*100</f>
        <v>-70.367505323301415</v>
      </c>
    </row>
    <row r="32" spans="1:42" ht="15" customHeight="1" x14ac:dyDescent="0.2">
      <c r="A32" s="10" t="s">
        <v>25</v>
      </c>
      <c r="B32" s="11">
        <f>+ROUND(B31/B23*100,0)</f>
        <v>1</v>
      </c>
      <c r="C32" s="11">
        <f>[3]CARAGA!B32</f>
        <v>3</v>
      </c>
      <c r="D32" s="11"/>
      <c r="E32" s="11">
        <f>B32-C32</f>
        <v>-2</v>
      </c>
      <c r="F32" s="11"/>
      <c r="G32" s="11">
        <f>+ROUND(G31/G23*100,0)</f>
        <v>0</v>
      </c>
      <c r="H32" s="11">
        <f>[3]CARAGA!G32</f>
        <v>3</v>
      </c>
      <c r="I32" s="11"/>
      <c r="J32" s="11">
        <f>G32-H32</f>
        <v>-3</v>
      </c>
      <c r="K32" s="11"/>
      <c r="L32" s="11">
        <f>+ROUND(L31/L23*100,0)</f>
        <v>7</v>
      </c>
      <c r="M32" s="11">
        <f>[3]CARAGA!L32</f>
        <v>5</v>
      </c>
      <c r="N32" s="11"/>
      <c r="O32" s="11">
        <f>L32-M32</f>
        <v>2</v>
      </c>
      <c r="P32" s="11"/>
      <c r="Q32" s="11">
        <f>+ROUND(Q31/Q23*100,0)</f>
        <v>11</v>
      </c>
      <c r="R32" s="11">
        <f>[3]CARAGA!Q32</f>
        <v>7</v>
      </c>
      <c r="S32" s="11"/>
      <c r="T32" s="11">
        <f>Q32-R32</f>
        <v>4</v>
      </c>
      <c r="U32" s="11"/>
      <c r="V32" s="11">
        <f>+ROUND(V31/V23*100,0)</f>
        <v>-1</v>
      </c>
      <c r="W32" s="11">
        <f>[3]CARAGA!V32</f>
        <v>3</v>
      </c>
      <c r="X32" s="11"/>
      <c r="Y32" s="11">
        <f>V32-W32</f>
        <v>-4</v>
      </c>
      <c r="Z32" s="11"/>
      <c r="AA32" s="11">
        <f>+ROUND(AA31/AA23*100,0)</f>
        <v>0</v>
      </c>
      <c r="AB32" s="11">
        <f>[3]CARAGA!AA32</f>
        <v>0</v>
      </c>
      <c r="AC32" s="11"/>
      <c r="AD32" s="11">
        <f>AA32-AB32</f>
        <v>0</v>
      </c>
      <c r="AE32" s="11"/>
      <c r="AF32" s="11">
        <f>+ROUND(AF31/AF23*100,0)</f>
        <v>1</v>
      </c>
      <c r="AG32" s="11">
        <f>[3]CARAGA!AF32</f>
        <v>4</v>
      </c>
      <c r="AH32" s="11"/>
      <c r="AI32" s="11">
        <f>AF32-AG32</f>
        <v>-3</v>
      </c>
      <c r="AJ32" s="11"/>
      <c r="AK32" s="11">
        <f>ROUND((AK31/AK23*100),0)</f>
        <v>1</v>
      </c>
      <c r="AL32" s="11">
        <f>ROUND((AL31/AL23*100),0)</f>
        <v>3</v>
      </c>
      <c r="AM32" s="11"/>
      <c r="AN32" s="11">
        <f>AK32-AL32</f>
        <v>-2</v>
      </c>
    </row>
    <row r="33" spans="1:40" ht="15" customHeight="1" x14ac:dyDescent="0.2">
      <c r="A33" s="10" t="s">
        <v>32</v>
      </c>
      <c r="B33" s="11">
        <f>[2]FP!$U$25</f>
        <v>0</v>
      </c>
      <c r="C33" s="11">
        <f>[3]CARAGA!B33</f>
        <v>0</v>
      </c>
      <c r="D33" s="11">
        <f>B33-C33</f>
        <v>0</v>
      </c>
      <c r="E33" s="11">
        <f>B33-C33</f>
        <v>0</v>
      </c>
      <c r="F33" s="11"/>
      <c r="G33" s="11">
        <f>[4]FP!$U$25</f>
        <v>0</v>
      </c>
      <c r="H33" s="11">
        <f>[3]CARAGA!G33</f>
        <v>0</v>
      </c>
      <c r="I33" s="11">
        <f>G33-H33</f>
        <v>0</v>
      </c>
      <c r="J33" s="11">
        <f>G33-H33</f>
        <v>0</v>
      </c>
      <c r="K33" s="11"/>
      <c r="L33" s="11">
        <f>[5]FP!$U$25</f>
        <v>0</v>
      </c>
      <c r="M33" s="11">
        <f>[3]CARAGA!L33</f>
        <v>0</v>
      </c>
      <c r="N33" s="11">
        <f>L33-M33</f>
        <v>0</v>
      </c>
      <c r="O33" s="11"/>
      <c r="P33" s="11"/>
      <c r="Q33" s="11">
        <f>[6]FP!$U$25</f>
        <v>5047.1699099999996</v>
      </c>
      <c r="R33" s="11">
        <f>[3]CARAGA!Q33</f>
        <v>3679.02556</v>
      </c>
      <c r="S33" s="11">
        <f>Q33-R33</f>
        <v>1368.1443499999996</v>
      </c>
      <c r="T33" s="11">
        <f>S33/R33*100</f>
        <v>37.187682653664403</v>
      </c>
      <c r="U33" s="11"/>
      <c r="V33" s="11">
        <f>[7]FP!$U$25</f>
        <v>2035.53728</v>
      </c>
      <c r="W33" s="11">
        <f>[3]CARAGA!V33</f>
        <v>2461.3844900000004</v>
      </c>
      <c r="X33" s="11">
        <f>V33-W33</f>
        <v>-425.84721000000036</v>
      </c>
      <c r="Y33" s="11">
        <f>X33/W33*100</f>
        <v>-17.301125107845312</v>
      </c>
      <c r="Z33" s="11"/>
      <c r="AA33" s="11">
        <f>[8]FP!$U$25</f>
        <v>301.97164999999995</v>
      </c>
      <c r="AB33" s="11">
        <f>[3]CARAGA!AA33</f>
        <v>905.01264999999989</v>
      </c>
      <c r="AC33" s="11">
        <f>AA33-AB33</f>
        <v>-603.04099999999994</v>
      </c>
      <c r="AD33" s="11">
        <f>AC33/AB33*100</f>
        <v>-66.633433245380601</v>
      </c>
      <c r="AE33" s="11"/>
      <c r="AF33" s="11">
        <f>[9]FP!$U$25</f>
        <v>1199.5222200000001</v>
      </c>
      <c r="AG33" s="11">
        <f>[3]CARAGA!AF33</f>
        <v>1639.21738</v>
      </c>
      <c r="AH33" s="11">
        <f>AF33-AG33</f>
        <v>-439.69515999999999</v>
      </c>
      <c r="AI33" s="11">
        <f>AF33-AG33</f>
        <v>-439.69515999999999</v>
      </c>
      <c r="AJ33" s="11"/>
      <c r="AK33" s="11">
        <f>+B33+G33+L33+Q33+V33+AA33+AF33</f>
        <v>8584.2010599999994</v>
      </c>
      <c r="AL33" s="11">
        <f>+C33+H33+M33+R33+W33+AB33+AG33</f>
        <v>8684.640080000001</v>
      </c>
      <c r="AM33" s="11">
        <f>AK33-AL33</f>
        <v>-100.43902000000162</v>
      </c>
      <c r="AN33" s="11">
        <f>AM33/AL33*100</f>
        <v>-1.1565133278384705</v>
      </c>
    </row>
    <row r="34" spans="1:40" ht="15" customHeight="1" x14ac:dyDescent="0.2">
      <c r="A34" s="10" t="s">
        <v>33</v>
      </c>
      <c r="B34" s="11">
        <f>+B31-B33</f>
        <v>31281.14198</v>
      </c>
      <c r="C34" s="11">
        <f>[3]CARAGA!B34</f>
        <v>102902.12319999996</v>
      </c>
      <c r="D34" s="11">
        <f>B34-C34</f>
        <v>-71620.981219999958</v>
      </c>
      <c r="E34" s="11">
        <f>D34/C34*100</f>
        <v>-69.601072351828776</v>
      </c>
      <c r="F34" s="11"/>
      <c r="G34" s="11">
        <f>+G31-G33</f>
        <v>-32.45193000024301</v>
      </c>
      <c r="H34" s="11">
        <f>[3]CARAGA!G34</f>
        <v>69535.296900000016</v>
      </c>
      <c r="I34" s="11">
        <f>G34-H34</f>
        <v>-69567.748830000259</v>
      </c>
      <c r="J34" s="11">
        <f>I34/H34*100</f>
        <v>-100.04666972235255</v>
      </c>
      <c r="K34" s="11"/>
      <c r="L34" s="11">
        <f>+L31-L33</f>
        <v>14690.007280000002</v>
      </c>
      <c r="M34" s="11">
        <f>[3]CARAGA!L34</f>
        <v>8637.2909500000042</v>
      </c>
      <c r="N34" s="11">
        <f>L34-M34</f>
        <v>6052.7163299999975</v>
      </c>
      <c r="O34" s="11">
        <f>N34/M34*100</f>
        <v>70.076559479566853</v>
      </c>
      <c r="P34" s="11"/>
      <c r="Q34" s="11">
        <f>+Q31-Q33</f>
        <v>45065.528840000086</v>
      </c>
      <c r="R34" s="11">
        <f>[3]CARAGA!Q34</f>
        <v>21500.86216000007</v>
      </c>
      <c r="S34" s="11">
        <f>Q34-R34</f>
        <v>23564.666680000017</v>
      </c>
      <c r="T34" s="11">
        <f>S34/R34*100</f>
        <v>109.59870587812716</v>
      </c>
      <c r="U34" s="11"/>
      <c r="V34" s="11">
        <f>+V31-V33</f>
        <v>-21702.336149999715</v>
      </c>
      <c r="W34" s="11">
        <f>[3]CARAGA!V34</f>
        <v>45947.86643999994</v>
      </c>
      <c r="X34" s="11">
        <f>V34-W34</f>
        <v>-67650.202589999652</v>
      </c>
      <c r="Y34" s="11">
        <f>X34/W34*100</f>
        <v>-147.23252205483632</v>
      </c>
      <c r="Z34" s="11"/>
      <c r="AA34" s="11">
        <f>+AA31-AA33</f>
        <v>1512.6437800000672</v>
      </c>
      <c r="AB34" s="11">
        <f>[3]CARAGA!AA34</f>
        <v>-3234.1736799998698</v>
      </c>
      <c r="AC34" s="11">
        <f>AA34-AB34</f>
        <v>4746.8174599999365</v>
      </c>
      <c r="AD34" s="11">
        <f>AC34/AB34*100</f>
        <v>-146.77064158162736</v>
      </c>
      <c r="AE34" s="11"/>
      <c r="AF34" s="11">
        <f>+AF31-AF33</f>
        <v>10122.186789999725</v>
      </c>
      <c r="AG34" s="11">
        <f>[3]CARAGA!AF34</f>
        <v>48129.992480000023</v>
      </c>
      <c r="AH34" s="11">
        <f>AF34-AG34</f>
        <v>-38007.805690000299</v>
      </c>
      <c r="AI34" s="11">
        <f>AH34/AG34*100</f>
        <v>-78.96906633798892</v>
      </c>
      <c r="AJ34" s="11"/>
      <c r="AK34" s="11">
        <f>AK31-AK33</f>
        <v>80936.72059000103</v>
      </c>
      <c r="AL34" s="11">
        <f>AL31-AL33</f>
        <v>293419.25844999956</v>
      </c>
      <c r="AM34" s="11">
        <f>AK34-AL34</f>
        <v>-212482.53785999853</v>
      </c>
      <c r="AN34" s="11">
        <f>AM34/AL34*100</f>
        <v>-72.416016243257886</v>
      </c>
    </row>
    <row r="35" spans="1:40" ht="15" customHeight="1" x14ac:dyDescent="0.2">
      <c r="A35" s="10" t="s">
        <v>25</v>
      </c>
      <c r="B35" s="11">
        <f>+ROUND(B34/B23*100,0)</f>
        <v>1</v>
      </c>
      <c r="C35" s="11">
        <f>[3]CARAGA!B35</f>
        <v>3</v>
      </c>
      <c r="D35" s="11"/>
      <c r="E35" s="11">
        <f>B35-C35</f>
        <v>-2</v>
      </c>
      <c r="F35" s="11"/>
      <c r="G35" s="11">
        <f>+ROUND(G34/G23*100,0)</f>
        <v>0</v>
      </c>
      <c r="H35" s="11">
        <f>[3]CARAGA!G35</f>
        <v>3</v>
      </c>
      <c r="I35" s="11"/>
      <c r="J35" s="11">
        <f>G35-H35</f>
        <v>-3</v>
      </c>
      <c r="K35" s="11"/>
      <c r="L35" s="11">
        <f>+ROUND(L34/L23*100,0)</f>
        <v>7</v>
      </c>
      <c r="M35" s="11">
        <f>[3]CARAGA!L35</f>
        <v>5</v>
      </c>
      <c r="N35" s="11"/>
      <c r="O35" s="11">
        <f>L35-M35</f>
        <v>2</v>
      </c>
      <c r="P35" s="11"/>
      <c r="Q35" s="11">
        <f>+ROUND(Q34/Q23*100,0)</f>
        <v>10</v>
      </c>
      <c r="R35" s="11">
        <f>[3]CARAGA!Q35</f>
        <v>6</v>
      </c>
      <c r="S35" s="11"/>
      <c r="T35" s="11">
        <f>Q35-R35</f>
        <v>4</v>
      </c>
      <c r="U35" s="11"/>
      <c r="V35" s="11">
        <f>+ROUND(V34/V23*100,0)</f>
        <v>-1</v>
      </c>
      <c r="W35" s="11">
        <f>[3]CARAGA!V35</f>
        <v>3</v>
      </c>
      <c r="X35" s="11"/>
      <c r="Y35" s="11">
        <f>V35-W35</f>
        <v>-4</v>
      </c>
      <c r="Z35" s="11"/>
      <c r="AA35" s="11">
        <f>+ROUND(AA34/AA23*100,0)</f>
        <v>0</v>
      </c>
      <c r="AB35" s="11">
        <f>[3]CARAGA!AA35</f>
        <v>0</v>
      </c>
      <c r="AC35" s="11"/>
      <c r="AD35" s="11">
        <f>AA35-AB35</f>
        <v>0</v>
      </c>
      <c r="AE35" s="11"/>
      <c r="AF35" s="11">
        <f>+ROUND(AF34/AF23*100,0)</f>
        <v>1</v>
      </c>
      <c r="AG35" s="11">
        <f>[3]CARAGA!AF35</f>
        <v>4</v>
      </c>
      <c r="AH35" s="11"/>
      <c r="AI35" s="11">
        <f>AF35-AG35</f>
        <v>-3</v>
      </c>
      <c r="AJ35" s="11"/>
      <c r="AK35" s="11">
        <f>ROUND((AK34/AK23*100),0)</f>
        <v>1</v>
      </c>
      <c r="AL35" s="11">
        <f>ROUND((AL34/AL23*100),0)</f>
        <v>3</v>
      </c>
      <c r="AM35" s="11"/>
      <c r="AN35" s="11">
        <f>AK35-AL35</f>
        <v>-2</v>
      </c>
    </row>
    <row r="36" spans="1:40" ht="9.9499999999999993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</row>
    <row r="37" spans="1:40" ht="15.75" x14ac:dyDescent="0.25">
      <c r="A37" s="1" t="s">
        <v>34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</row>
    <row r="38" spans="1:40" ht="9.9499999999999993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</row>
    <row r="39" spans="1:40" ht="15" customHeight="1" x14ac:dyDescent="0.2">
      <c r="A39" s="10" t="s">
        <v>35</v>
      </c>
      <c r="B39" s="11">
        <f>[2]FP!U31</f>
        <v>399607.3</v>
      </c>
      <c r="C39" s="11">
        <f>[3]CARAGA!B39</f>
        <v>281000.78999999998</v>
      </c>
      <c r="D39" s="11">
        <f>B39-C39</f>
        <v>118606.51000000001</v>
      </c>
      <c r="E39" s="11">
        <f>D39/C39*100</f>
        <v>42.208603755170941</v>
      </c>
      <c r="F39" s="11"/>
      <c r="G39" s="11">
        <f>[4]FP!U31</f>
        <v>121807.31</v>
      </c>
      <c r="H39" s="11">
        <f>[3]CARAGA!G39</f>
        <v>193568.4</v>
      </c>
      <c r="I39" s="11">
        <f>G39-H39</f>
        <v>-71761.09</v>
      </c>
      <c r="J39" s="11">
        <f>I39/H39*100</f>
        <v>-37.072729846400549</v>
      </c>
      <c r="K39" s="11"/>
      <c r="L39" s="11">
        <f>[5]FP!U31</f>
        <v>75576.25</v>
      </c>
      <c r="M39" s="11">
        <f>[3]CARAGA!L39</f>
        <v>28059.8</v>
      </c>
      <c r="N39" s="11">
        <f>L39-M39</f>
        <v>47516.45</v>
      </c>
      <c r="O39" s="11">
        <f>N39/M39*100</f>
        <v>169.33994540231933</v>
      </c>
      <c r="P39" s="11"/>
      <c r="Q39" s="11">
        <f>[6]FP!U31</f>
        <v>73019.98</v>
      </c>
      <c r="R39" s="11">
        <f>[3]CARAGA!Q39</f>
        <v>67115.88</v>
      </c>
      <c r="S39" s="11">
        <f>Q39-R39</f>
        <v>5904.0999999999913</v>
      </c>
      <c r="T39" s="11">
        <f>S39/R39*100</f>
        <v>8.7968748975652122</v>
      </c>
      <c r="U39" s="11"/>
      <c r="V39" s="11">
        <f>[7]FP!U31</f>
        <v>190403.24</v>
      </c>
      <c r="W39" s="11">
        <f>[3]CARAGA!V39</f>
        <v>174069.91</v>
      </c>
      <c r="X39" s="11">
        <f>V39-W39</f>
        <v>16333.329999999987</v>
      </c>
      <c r="Y39" s="11">
        <f>X39/W39*100</f>
        <v>9.3832012666634839</v>
      </c>
      <c r="Z39" s="11"/>
      <c r="AA39" s="11">
        <f>[8]FP!U31</f>
        <v>18569.2</v>
      </c>
      <c r="AB39" s="11">
        <f>[3]CARAGA!AA39</f>
        <v>21660.13</v>
      </c>
      <c r="AC39" s="11">
        <f>AA39-AB39</f>
        <v>-3090.9300000000003</v>
      </c>
      <c r="AD39" s="11">
        <f>AC39/AB39*100</f>
        <v>-14.270135959479468</v>
      </c>
      <c r="AE39" s="11"/>
      <c r="AF39" s="11">
        <f>[9]FP!U31</f>
        <v>44469.95</v>
      </c>
      <c r="AG39" s="11">
        <f>[3]CARAGA!AF39</f>
        <v>61103.12</v>
      </c>
      <c r="AH39" s="11">
        <f>AF39-AG39</f>
        <v>-16633.170000000006</v>
      </c>
      <c r="AI39" s="11">
        <f>AH39/AG39*100</f>
        <v>-27.221474124398238</v>
      </c>
      <c r="AJ39" s="11"/>
      <c r="AK39" s="11">
        <f t="shared" ref="AK39:AL41" si="17">+B39+G39+L39+Q39+V39+AA39+AF39</f>
        <v>923453.22999999986</v>
      </c>
      <c r="AL39" s="11">
        <f t="shared" si="17"/>
        <v>826578.02999999991</v>
      </c>
      <c r="AM39" s="11">
        <f>AK39-AL39</f>
        <v>96875.199999999953</v>
      </c>
      <c r="AN39" s="11">
        <f>AM39/AL39*100</f>
        <v>11.720030836048227</v>
      </c>
    </row>
    <row r="40" spans="1:40" ht="15" customHeight="1" x14ac:dyDescent="0.2">
      <c r="A40" s="10" t="s">
        <v>36</v>
      </c>
      <c r="B40" s="11">
        <f>[2]FP!U32</f>
        <v>11603.54</v>
      </c>
      <c r="C40" s="11">
        <f>[3]CARAGA!B40</f>
        <v>13741.04</v>
      </c>
      <c r="D40" s="11">
        <f>B40-C40</f>
        <v>-2137.5</v>
      </c>
      <c r="E40" s="11">
        <f>D40/C40*100</f>
        <v>-15.55559113429551</v>
      </c>
      <c r="F40" s="11"/>
      <c r="G40" s="11">
        <f>[4]FP!U32</f>
        <v>143.28</v>
      </c>
      <c r="H40" s="11">
        <f>[3]CARAGA!G40</f>
        <v>143.16999999999999</v>
      </c>
      <c r="I40" s="11">
        <f>G40-H40</f>
        <v>0.11000000000001364</v>
      </c>
      <c r="J40" s="11">
        <f>I40/H40*100</f>
        <v>7.6831738492710522E-2</v>
      </c>
      <c r="K40" s="11"/>
      <c r="L40" s="11">
        <f>[5]FP!U32</f>
        <v>34564.76</v>
      </c>
      <c r="M40" s="11">
        <f>[3]CARAGA!L40</f>
        <v>39441.160000000003</v>
      </c>
      <c r="N40" s="11">
        <f>L40-M40</f>
        <v>-4876.4000000000015</v>
      </c>
      <c r="O40" s="11">
        <f>N40/M40*100</f>
        <v>-12.363733723855995</v>
      </c>
      <c r="P40" s="11"/>
      <c r="Q40" s="11">
        <f>[6]FP!U32</f>
        <v>29171.040000000001</v>
      </c>
      <c r="R40" s="11">
        <f>[3]CARAGA!Q40</f>
        <v>35052.5</v>
      </c>
      <c r="S40" s="11">
        <f>Q40-R40</f>
        <v>-5881.4599999999991</v>
      </c>
      <c r="T40" s="11">
        <f>S40/R40*100</f>
        <v>-16.77900292418515</v>
      </c>
      <c r="U40" s="11"/>
      <c r="V40" s="11">
        <f>[7]FP!U32</f>
        <v>4791.4399999999996</v>
      </c>
      <c r="W40" s="11">
        <f>[3]CARAGA!V40</f>
        <v>25972.6</v>
      </c>
      <c r="X40" s="11">
        <f>V40-W40</f>
        <v>-21181.16</v>
      </c>
      <c r="Y40" s="11">
        <f>X40/W40*100</f>
        <v>-81.55194320168178</v>
      </c>
      <c r="Z40" s="11"/>
      <c r="AA40" s="11">
        <f>[8]FP!U32</f>
        <v>0</v>
      </c>
      <c r="AB40" s="11">
        <f>[3]CARAGA!AA40</f>
        <v>0</v>
      </c>
      <c r="AC40" s="11">
        <f>AA40-AB40</f>
        <v>0</v>
      </c>
      <c r="AD40" s="11"/>
      <c r="AE40" s="11"/>
      <c r="AF40" s="11">
        <f>[9]FP!U32</f>
        <v>0</v>
      </c>
      <c r="AG40" s="11">
        <f>[3]CARAGA!AF40</f>
        <v>0</v>
      </c>
      <c r="AH40" s="11">
        <f>AF40-AG40</f>
        <v>0</v>
      </c>
      <c r="AI40" s="11"/>
      <c r="AJ40" s="11"/>
      <c r="AK40" s="11">
        <f t="shared" si="17"/>
        <v>80274.06</v>
      </c>
      <c r="AL40" s="11">
        <f t="shared" si="17"/>
        <v>114350.47</v>
      </c>
      <c r="AM40" s="11">
        <f>AK40-AL40</f>
        <v>-34076.410000000003</v>
      </c>
      <c r="AN40" s="11">
        <f>AM40/AL40*100</f>
        <v>-29.799973712394888</v>
      </c>
    </row>
    <row r="41" spans="1:40" ht="15" customHeight="1" x14ac:dyDescent="0.2">
      <c r="A41" s="10" t="s">
        <v>37</v>
      </c>
      <c r="B41" s="11">
        <f>[2]FP!U33</f>
        <v>138232.47</v>
      </c>
      <c r="C41" s="11">
        <f>[3]CARAGA!B41</f>
        <v>81996.539999999994</v>
      </c>
      <c r="D41" s="11">
        <f>B41-C41</f>
        <v>56235.930000000008</v>
      </c>
      <c r="E41" s="11">
        <f>D41/C41*100</f>
        <v>68.583296319576419</v>
      </c>
      <c r="F41" s="11"/>
      <c r="G41" s="11">
        <f>[4]FP!U33</f>
        <v>131.47</v>
      </c>
      <c r="H41" s="11">
        <f>[3]CARAGA!G41</f>
        <v>4123.97</v>
      </c>
      <c r="I41" s="11">
        <f>G41-H41</f>
        <v>-3992.5000000000005</v>
      </c>
      <c r="J41" s="11">
        <f>I41/H41*100</f>
        <v>-96.812052464009199</v>
      </c>
      <c r="K41" s="11"/>
      <c r="L41" s="11">
        <f>[5]FP!U33</f>
        <v>2833.73</v>
      </c>
      <c r="M41" s="11">
        <f>[3]CARAGA!L41</f>
        <v>2241.8200000000002</v>
      </c>
      <c r="N41" s="11">
        <f>L41-M41</f>
        <v>591.90999999999985</v>
      </c>
      <c r="O41" s="11">
        <f>N41/M41*100</f>
        <v>26.403101051823956</v>
      </c>
      <c r="P41" s="11"/>
      <c r="Q41" s="11">
        <f>[6]FP!U33</f>
        <v>22183.919999999998</v>
      </c>
      <c r="R41" s="11">
        <f>[3]CARAGA!Q41</f>
        <v>13681.68</v>
      </c>
      <c r="S41" s="11">
        <f>Q41-R41</f>
        <v>8502.239999999998</v>
      </c>
      <c r="T41" s="11">
        <f>S41/R41*100</f>
        <v>62.143245566333938</v>
      </c>
      <c r="U41" s="11"/>
      <c r="V41" s="11">
        <f>[7]FP!U33</f>
        <v>70984.149999999994</v>
      </c>
      <c r="W41" s="11">
        <f>[3]CARAGA!V41</f>
        <v>33630.14</v>
      </c>
      <c r="X41" s="11">
        <f>V41-W41</f>
        <v>37354.009999999995</v>
      </c>
      <c r="Y41" s="11">
        <f>X41/W41*100</f>
        <v>111.07301367166475</v>
      </c>
      <c r="Z41" s="11"/>
      <c r="AA41" s="11">
        <f>[8]FP!U33</f>
        <v>502.56</v>
      </c>
      <c r="AB41" s="11">
        <f>[3]CARAGA!AA41</f>
        <v>2482.64</v>
      </c>
      <c r="AC41" s="11">
        <f>AA41-AB41</f>
        <v>-1980.08</v>
      </c>
      <c r="AD41" s="11">
        <f>AC41/AB41*100</f>
        <v>-79.757032836013281</v>
      </c>
      <c r="AE41" s="11"/>
      <c r="AF41" s="11">
        <f>[9]FP!U33</f>
        <v>110981.24</v>
      </c>
      <c r="AG41" s="11">
        <f>[3]CARAGA!AF41</f>
        <v>79602.350000000006</v>
      </c>
      <c r="AH41" s="11">
        <f>AF41-AG41</f>
        <v>31378.89</v>
      </c>
      <c r="AI41" s="11">
        <f>AH41/AG41*100</f>
        <v>39.419552312211884</v>
      </c>
      <c r="AJ41" s="11"/>
      <c r="AK41" s="11">
        <f t="shared" si="17"/>
        <v>345849.54000000004</v>
      </c>
      <c r="AL41" s="11">
        <f t="shared" si="17"/>
        <v>217759.14000000004</v>
      </c>
      <c r="AM41" s="11">
        <f>AK41-AL41</f>
        <v>128090.4</v>
      </c>
      <c r="AN41" s="11">
        <f>AM41/AL41*100</f>
        <v>58.822054495622986</v>
      </c>
    </row>
    <row r="42" spans="1:40" ht="15" customHeight="1" x14ac:dyDescent="0.2">
      <c r="A42" s="10" t="s">
        <v>38</v>
      </c>
      <c r="B42" s="11"/>
      <c r="C42" s="11">
        <f>[3]CARAGA!B42</f>
        <v>0</v>
      </c>
      <c r="D42" s="11"/>
      <c r="E42" s="11"/>
      <c r="F42" s="11"/>
      <c r="G42" s="11"/>
      <c r="H42" s="11">
        <f>[3]CARAGA!G42</f>
        <v>0</v>
      </c>
      <c r="I42" s="11"/>
      <c r="J42" s="11"/>
      <c r="K42" s="11"/>
      <c r="L42" s="11"/>
      <c r="M42" s="11">
        <f>[3]CARAGA!L42</f>
        <v>0</v>
      </c>
      <c r="N42" s="11"/>
      <c r="O42" s="11"/>
      <c r="P42" s="11"/>
      <c r="Q42" s="11"/>
      <c r="R42" s="11">
        <f>[3]CARAGA!Q42</f>
        <v>0</v>
      </c>
      <c r="S42" s="11"/>
      <c r="T42" s="11"/>
      <c r="U42" s="11"/>
      <c r="V42" s="11"/>
      <c r="W42" s="11">
        <f>[3]CARAGA!V42</f>
        <v>0</v>
      </c>
      <c r="X42" s="11"/>
      <c r="Y42" s="11"/>
      <c r="Z42" s="11"/>
      <c r="AA42" s="11"/>
      <c r="AB42" s="11">
        <f>[3]CARAGA!AA42</f>
        <v>0</v>
      </c>
      <c r="AC42" s="11"/>
      <c r="AD42" s="11"/>
      <c r="AE42" s="11"/>
      <c r="AF42" s="11"/>
      <c r="AG42" s="11">
        <f>[3]CARAGA!AF42</f>
        <v>0</v>
      </c>
      <c r="AH42" s="11"/>
      <c r="AI42" s="11"/>
      <c r="AJ42" s="11"/>
      <c r="AK42" s="11"/>
      <c r="AL42" s="11"/>
      <c r="AM42" s="11"/>
      <c r="AN42" s="11"/>
    </row>
    <row r="43" spans="1:40" ht="15" customHeight="1" x14ac:dyDescent="0.2">
      <c r="A43" s="10" t="s">
        <v>39</v>
      </c>
      <c r="B43" s="11">
        <f>[2]FP!$U$35</f>
        <v>507674.47</v>
      </c>
      <c r="C43" s="11">
        <f>[3]CARAGA!B43</f>
        <v>514080.69</v>
      </c>
      <c r="D43" s="11">
        <f>B43-C43</f>
        <v>-6406.2200000000303</v>
      </c>
      <c r="E43" s="11">
        <f>D43/C43*100</f>
        <v>-1.2461506772409658</v>
      </c>
      <c r="F43" s="11"/>
      <c r="G43" s="11">
        <f>[4]FP!$U$35</f>
        <v>385320.13</v>
      </c>
      <c r="H43" s="11">
        <f>[3]CARAGA!G43</f>
        <v>315504.84999999998</v>
      </c>
      <c r="I43" s="11">
        <f>G43-H43</f>
        <v>69815.280000000028</v>
      </c>
      <c r="J43" s="11">
        <f>I43/H43*100</f>
        <v>22.128116255582135</v>
      </c>
      <c r="K43" s="11"/>
      <c r="L43" s="11">
        <f>[5]FP!$U$35</f>
        <v>29031.68</v>
      </c>
      <c r="M43" s="11">
        <f>[3]CARAGA!L43</f>
        <v>24864.65</v>
      </c>
      <c r="N43" s="11">
        <f>L43-M43</f>
        <v>4167.0299999999988</v>
      </c>
      <c r="O43" s="11">
        <f>N43/M43*100</f>
        <v>16.75885242703999</v>
      </c>
      <c r="P43" s="11"/>
      <c r="Q43" s="11">
        <f>[6]FP!$U$35</f>
        <v>59844.05</v>
      </c>
      <c r="R43" s="11">
        <f>[3]CARAGA!Q43</f>
        <v>52025.82</v>
      </c>
      <c r="S43" s="11">
        <f>Q43-R43</f>
        <v>7818.2300000000032</v>
      </c>
      <c r="T43" s="11">
        <f>S43/R43*100</f>
        <v>15.02759591295246</v>
      </c>
      <c r="U43" s="11"/>
      <c r="V43" s="11">
        <f>[7]FP!$U$35</f>
        <v>260634.48</v>
      </c>
      <c r="W43" s="11">
        <f>[3]CARAGA!V43</f>
        <v>300834.63</v>
      </c>
      <c r="X43" s="11">
        <f>V43-W43</f>
        <v>-40200.149999999994</v>
      </c>
      <c r="Y43" s="11">
        <f>X43/W43*100</f>
        <v>-13.362873150607694</v>
      </c>
      <c r="Z43" s="11"/>
      <c r="AA43" s="11">
        <f>[8]FP!$U$35</f>
        <v>97554.36</v>
      </c>
      <c r="AB43" s="11">
        <f>[3]CARAGA!AA43</f>
        <v>104480.56</v>
      </c>
      <c r="AC43" s="11">
        <f>AA43-AB43</f>
        <v>-6926.1999999999971</v>
      </c>
      <c r="AD43" s="11">
        <f>AC43/AB43*100</f>
        <v>-6.6291758007422601</v>
      </c>
      <c r="AE43" s="11"/>
      <c r="AF43" s="11">
        <f>[9]FP!$U$35</f>
        <v>156504.72</v>
      </c>
      <c r="AG43" s="11">
        <f>[3]CARAGA!AF43</f>
        <v>152266.35999999999</v>
      </c>
      <c r="AH43" s="11">
        <f>AF43-AG43</f>
        <v>4238.3600000000151</v>
      </c>
      <c r="AI43" s="11">
        <f>AH43/AG43*100</f>
        <v>2.7835169895701295</v>
      </c>
      <c r="AJ43" s="11"/>
      <c r="AK43" s="11">
        <f>+B43+G43+L43+Q43+V43+AA43+AF43</f>
        <v>1496563.8900000001</v>
      </c>
      <c r="AL43" s="11">
        <f>+C43+H43+M43+R43+W43+AB43+AG43</f>
        <v>1464057.56</v>
      </c>
      <c r="AM43" s="11">
        <f>AK43-AL43</f>
        <v>32506.330000000075</v>
      </c>
      <c r="AN43" s="11">
        <f>AM43/AL43*100</f>
        <v>2.220290437214782</v>
      </c>
    </row>
    <row r="44" spans="1:40" ht="15" customHeight="1" x14ac:dyDescent="0.2">
      <c r="A44" s="10" t="s">
        <v>40</v>
      </c>
      <c r="B44" s="15">
        <f>B43/(B14/'[1]DON''T DELETE'!B1)</f>
        <v>1.2654554276918839</v>
      </c>
      <c r="C44" s="15">
        <f>[3]CARAGA!B44</f>
        <v>1.2153496697154</v>
      </c>
      <c r="D44" s="15">
        <f>B44-C44</f>
        <v>5.0105757976483867E-2</v>
      </c>
      <c r="E44" s="11">
        <f>D44/C44*100</f>
        <v>4.1227441965913565</v>
      </c>
      <c r="F44" s="11"/>
      <c r="G44" s="15">
        <f>G43/(G14/'[1]DON''T DELETE'!B1)</f>
        <v>1.596996377991696</v>
      </c>
      <c r="H44" s="15">
        <f>[3]CARAGA!G44</f>
        <v>0.9999707840743427</v>
      </c>
      <c r="I44" s="15">
        <f>G44-H44</f>
        <v>0.59702559391735333</v>
      </c>
      <c r="J44" s="11">
        <f>I44/H44*100</f>
        <v>59.704303708233894</v>
      </c>
      <c r="K44" s="11"/>
      <c r="L44" s="15">
        <f>L43/(L14/'[1]DON''T DELETE'!B1)</f>
        <v>1.0861568398774553</v>
      </c>
      <c r="M44" s="15">
        <f>[3]CARAGA!L44</f>
        <v>1.1774982315667641</v>
      </c>
      <c r="N44" s="15">
        <f>L44-M44</f>
        <v>-9.1341391689308882E-2</v>
      </c>
      <c r="O44" s="11">
        <f>N44/M44*100</f>
        <v>-7.7572423669606012</v>
      </c>
      <c r="P44" s="11"/>
      <c r="Q44" s="15">
        <f>Q43/(Q14/'[1]DON''T DELETE'!B1)</f>
        <v>1.0032795430716939</v>
      </c>
      <c r="R44" s="15">
        <f>[3]CARAGA!Q44</f>
        <v>1.0542319863489624</v>
      </c>
      <c r="S44" s="15">
        <f>Q44-R44</f>
        <v>-5.0952443277268555E-2</v>
      </c>
      <c r="T44" s="11">
        <f>S44/R44*100</f>
        <v>-4.8331338772719361</v>
      </c>
      <c r="U44" s="11"/>
      <c r="V44" s="15">
        <f>V43/(V14/'[1]DON''T DELETE'!B1)</f>
        <v>1.3920395620635817</v>
      </c>
      <c r="W44" s="15">
        <f>[3]CARAGA!V44</f>
        <v>1.3136373566309945</v>
      </c>
      <c r="X44" s="15">
        <f>V44-W44</f>
        <v>7.8402205432587246E-2</v>
      </c>
      <c r="Y44" s="11">
        <f>X44/W44*100</f>
        <v>5.9683294660301529</v>
      </c>
      <c r="Z44" s="11"/>
      <c r="AA44" s="15">
        <f>AA43/(AA14/'[1]DON''T DELETE'!B1)</f>
        <v>1.19110309911192</v>
      </c>
      <c r="AB44" s="15">
        <f>[3]CARAGA!AA44</f>
        <v>1.164663674168565</v>
      </c>
      <c r="AC44" s="15">
        <f>AA44-AB44</f>
        <v>2.643942494335505E-2</v>
      </c>
      <c r="AD44" s="11">
        <f>AC44/AB44*100</f>
        <v>2.27013390472831</v>
      </c>
      <c r="AE44" s="11"/>
      <c r="AF44" s="15">
        <f>AF43/(AF14/'[1]DON''T DELETE'!B1)</f>
        <v>1.145036603682674</v>
      </c>
      <c r="AG44" s="15">
        <f>[3]CARAGA!AF44</f>
        <v>1.0179128743896519</v>
      </c>
      <c r="AH44" s="15">
        <f>AF44-AG44</f>
        <v>0.12712372929302207</v>
      </c>
      <c r="AI44" s="11">
        <f>AH44/AG44*100</f>
        <v>12.488665041126078</v>
      </c>
      <c r="AJ44" s="11"/>
      <c r="AK44" s="15">
        <f>AK43/(AK14/'[1]DON''T DELETE'!B1)</f>
        <v>1.3189650798271855</v>
      </c>
      <c r="AL44" s="15">
        <f>AL43/(AL14/'[1]DON''T DELETE'!B1)</f>
        <v>1.1462356276456747</v>
      </c>
      <c r="AM44" s="15">
        <f>AK44-AL44</f>
        <v>0.17272945218151081</v>
      </c>
      <c r="AN44" s="11">
        <f>AM44/AL44*100</f>
        <v>15.069279650318554</v>
      </c>
    </row>
    <row r="45" spans="1:40" ht="15" customHeight="1" x14ac:dyDescent="0.2">
      <c r="A45" s="10" t="s">
        <v>41</v>
      </c>
      <c r="B45" s="14"/>
      <c r="C45" s="14">
        <f>[3]CARAGA!B45</f>
        <v>0</v>
      </c>
      <c r="D45" s="11"/>
      <c r="E45" s="11"/>
      <c r="F45" s="11"/>
      <c r="G45" s="14"/>
      <c r="H45" s="14">
        <f>[3]CARAGA!G45</f>
        <v>0</v>
      </c>
      <c r="I45" s="11"/>
      <c r="J45" s="11"/>
      <c r="K45" s="11"/>
      <c r="L45" s="14"/>
      <c r="M45" s="14">
        <f>[3]CARAGA!L45</f>
        <v>0</v>
      </c>
      <c r="N45" s="11"/>
      <c r="O45" s="11"/>
      <c r="P45" s="11"/>
      <c r="Q45" s="14"/>
      <c r="R45" s="14">
        <f>[3]CARAGA!Q45</f>
        <v>0</v>
      </c>
      <c r="S45" s="11"/>
      <c r="T45" s="11"/>
      <c r="U45" s="11"/>
      <c r="V45" s="14"/>
      <c r="W45" s="14">
        <f>[3]CARAGA!V45</f>
        <v>0</v>
      </c>
      <c r="X45" s="11"/>
      <c r="Y45" s="11"/>
      <c r="Z45" s="11"/>
      <c r="AA45" s="14"/>
      <c r="AB45" s="14">
        <f>[3]CARAGA!AA45</f>
        <v>0</v>
      </c>
      <c r="AC45" s="11"/>
      <c r="AD45" s="11"/>
      <c r="AE45" s="11"/>
      <c r="AF45" s="16"/>
      <c r="AG45" s="16">
        <f>[3]CARAGA!AF45</f>
        <v>0</v>
      </c>
      <c r="AH45" s="15"/>
      <c r="AI45" s="11"/>
      <c r="AJ45" s="11"/>
      <c r="AK45" s="16" t="s">
        <v>26</v>
      </c>
      <c r="AL45" s="16" t="s">
        <v>26</v>
      </c>
      <c r="AM45" s="15"/>
      <c r="AN45" s="11"/>
    </row>
    <row r="46" spans="1:40" ht="15" customHeight="1" x14ac:dyDescent="0.2">
      <c r="A46" s="10" t="s">
        <v>39</v>
      </c>
      <c r="B46" s="11">
        <f>[2]FP!$U$38</f>
        <v>311845.21999999997</v>
      </c>
      <c r="C46" s="11">
        <f>[3]CARAGA!B46</f>
        <v>311703.01</v>
      </c>
      <c r="D46" s="11">
        <f t="shared" ref="D46:D51" si="18">B46-C46</f>
        <v>142.20999999996275</v>
      </c>
      <c r="E46" s="11">
        <f t="shared" ref="E46:E51" si="19">D46/C46*100</f>
        <v>4.5623556859448591E-2</v>
      </c>
      <c r="F46" s="11"/>
      <c r="G46" s="11">
        <f>[4]FP!$U$38</f>
        <v>160985.54</v>
      </c>
      <c r="H46" s="11">
        <f>[3]CARAGA!G46</f>
        <v>286948.12</v>
      </c>
      <c r="I46" s="11">
        <f t="shared" ref="I46:I51" si="20">G46-H46</f>
        <v>-125962.57999999999</v>
      </c>
      <c r="J46" s="11">
        <f t="shared" ref="J46:J51" si="21">I46/H46*100</f>
        <v>-43.897335866845893</v>
      </c>
      <c r="K46" s="11"/>
      <c r="L46" s="11">
        <f>[5]FP!$U$38</f>
        <v>20088.189999999999</v>
      </c>
      <c r="M46" s="11">
        <f>[3]CARAGA!L46</f>
        <v>16690.419999999998</v>
      </c>
      <c r="N46" s="11">
        <f t="shared" ref="N46:N51" si="22">L46-M46</f>
        <v>3397.7700000000004</v>
      </c>
      <c r="O46" s="11">
        <f t="shared" ref="O46:O51" si="23">N46/M46*100</f>
        <v>20.357606339445027</v>
      </c>
      <c r="P46" s="11"/>
      <c r="Q46" s="11">
        <f>[6]FP!$U$38</f>
        <v>36606.74</v>
      </c>
      <c r="R46" s="11">
        <f>[3]CARAGA!Q46</f>
        <v>31113.71</v>
      </c>
      <c r="S46" s="11">
        <f t="shared" ref="S46:S51" si="24">Q46-R46</f>
        <v>5493.0299999999988</v>
      </c>
      <c r="T46" s="11">
        <f t="shared" ref="T46:T51" si="25">S46/R46*100</f>
        <v>17.654693059747611</v>
      </c>
      <c r="U46" s="11"/>
      <c r="V46" s="11">
        <f>[7]FP!$U$38</f>
        <v>213951.15</v>
      </c>
      <c r="W46" s="11">
        <f>[3]CARAGA!V46</f>
        <v>300834.63</v>
      </c>
      <c r="X46" s="11">
        <f t="shared" ref="X46:X51" si="26">V46-W46</f>
        <v>-86883.48000000001</v>
      </c>
      <c r="Y46" s="11">
        <f t="shared" ref="Y46:Y51" si="27">X46/W46*100</f>
        <v>-28.880810696561099</v>
      </c>
      <c r="Z46" s="11"/>
      <c r="AA46" s="11">
        <f>[8]FP!$U$38</f>
        <v>63573.25</v>
      </c>
      <c r="AB46" s="11">
        <f>[3]CARAGA!AA46</f>
        <v>61897.7</v>
      </c>
      <c r="AC46" s="11">
        <f t="shared" ref="AC46:AC51" si="28">AA46-AB46</f>
        <v>1675.5500000000029</v>
      </c>
      <c r="AD46" s="11">
        <f t="shared" ref="AD46:AD51" si="29">AC46/AB46*100</f>
        <v>2.7069664947162866</v>
      </c>
      <c r="AE46" s="11"/>
      <c r="AF46" s="11">
        <f>[9]FP!$U$38</f>
        <v>104405.66</v>
      </c>
      <c r="AG46" s="11">
        <f>[3]CARAGA!AF46</f>
        <v>88698.38</v>
      </c>
      <c r="AH46" s="11">
        <f t="shared" ref="AH46:AH51" si="30">AF46-AG46</f>
        <v>15707.279999999999</v>
      </c>
      <c r="AI46" s="11">
        <f t="shared" ref="AI46:AI51" si="31">AH46/AG46*100</f>
        <v>17.708643607696104</v>
      </c>
      <c r="AJ46" s="11"/>
      <c r="AK46" s="11">
        <f>+B46+G46+L46+Q46+V46+AA46+AF46</f>
        <v>911455.75000000012</v>
      </c>
      <c r="AL46" s="11">
        <f>+C46+H46+M46+R46+W46+AB46+AG46</f>
        <v>1097885.97</v>
      </c>
      <c r="AM46" s="11">
        <f t="shared" ref="AM46:AM51" si="32">AK46-AL46</f>
        <v>-186430.21999999986</v>
      </c>
      <c r="AN46" s="11">
        <f t="shared" ref="AN46:AN51" si="33">AM46/AL46*100</f>
        <v>-16.980836361357259</v>
      </c>
    </row>
    <row r="47" spans="1:40" ht="15" customHeight="1" x14ac:dyDescent="0.2">
      <c r="A47" s="10" t="s">
        <v>42</v>
      </c>
      <c r="B47" s="15">
        <f>B46/(B24/'[1]DON''T DELETE'!B1)</f>
        <v>0.99707165600938719</v>
      </c>
      <c r="C47" s="15">
        <f>[3]CARAGA!B47</f>
        <v>0.95340570920363199</v>
      </c>
      <c r="D47" s="15">
        <f t="shared" si="18"/>
        <v>4.3665946805755196E-2</v>
      </c>
      <c r="E47" s="11">
        <f t="shared" si="19"/>
        <v>4.579996362957468</v>
      </c>
      <c r="F47" s="11"/>
      <c r="G47" s="15">
        <f>G46/(G24/'[1]DON''T DELETE'!B1)</f>
        <v>0.94923863367353112</v>
      </c>
      <c r="H47" s="15">
        <f>[3]CARAGA!G47</f>
        <v>1.2224179771037245</v>
      </c>
      <c r="I47" s="15">
        <f t="shared" si="20"/>
        <v>-0.27317934343019334</v>
      </c>
      <c r="J47" s="11">
        <f t="shared" si="21"/>
        <v>-22.347457951938608</v>
      </c>
      <c r="K47" s="11"/>
      <c r="L47" s="15">
        <f>L46/(L24/'[1]DON''T DELETE'!B1)</f>
        <v>1.1682465843816456</v>
      </c>
      <c r="M47" s="15">
        <f>[3]CARAGA!L47</f>
        <v>1.2428233135500732</v>
      </c>
      <c r="N47" s="15">
        <f t="shared" si="22"/>
        <v>-7.4576729168427613E-2</v>
      </c>
      <c r="O47" s="11">
        <f t="shared" si="23"/>
        <v>-6.0005898147663705</v>
      </c>
      <c r="P47" s="11"/>
      <c r="Q47" s="15">
        <f>Q46/(Q24/'[1]DON''T DELETE'!B1)</f>
        <v>1.1100654589774681</v>
      </c>
      <c r="R47" s="15">
        <f>[3]CARAGA!Q47</f>
        <v>1.0920486616402447</v>
      </c>
      <c r="S47" s="15">
        <f t="shared" si="24"/>
        <v>1.8016797337223389E-2</v>
      </c>
      <c r="T47" s="11">
        <f t="shared" si="25"/>
        <v>1.6498163470263645</v>
      </c>
      <c r="U47" s="11"/>
      <c r="V47" s="15">
        <f>V46/(V24/'[1]DON''T DELETE'!B1)</f>
        <v>1.4877959047499603</v>
      </c>
      <c r="W47" s="15">
        <f>[3]CARAGA!V47</f>
        <v>1.6842433676616944</v>
      </c>
      <c r="X47" s="15">
        <f t="shared" si="26"/>
        <v>-0.19644746291173409</v>
      </c>
      <c r="Y47" s="11">
        <f t="shared" si="27"/>
        <v>-11.663840670749996</v>
      </c>
      <c r="Z47" s="11"/>
      <c r="AA47" s="15">
        <f>AA46/(AA24/'[1]DON''T DELETE'!B1)</f>
        <v>1.130380765603302</v>
      </c>
      <c r="AB47" s="15">
        <f>[3]CARAGA!AA47</f>
        <v>0.95628822144289694</v>
      </c>
      <c r="AC47" s="15">
        <f t="shared" si="28"/>
        <v>0.17409254416040509</v>
      </c>
      <c r="AD47" s="11">
        <f t="shared" si="29"/>
        <v>18.205028594593092</v>
      </c>
      <c r="AE47" s="11"/>
      <c r="AF47" s="15">
        <f>AF46/(AF24/'[1]DON''T DELETE'!B1)</f>
        <v>1.0897562650065389</v>
      </c>
      <c r="AG47" s="15">
        <f>[3]CARAGA!AF47</f>
        <v>0.84072562817998153</v>
      </c>
      <c r="AH47" s="15">
        <f t="shared" si="30"/>
        <v>0.24903063682655735</v>
      </c>
      <c r="AI47" s="11">
        <f t="shared" si="31"/>
        <v>29.620916560574408</v>
      </c>
      <c r="AJ47" s="11"/>
      <c r="AK47" s="15">
        <f>AK46/(AK24/'[1]DON''T DELETE'!B1)</f>
        <v>1.1002885576931942</v>
      </c>
      <c r="AL47" s="15">
        <f>AL46/(AL24/'[1]DON''T DELETE'!B1)</f>
        <v>1.152707131177336</v>
      </c>
      <c r="AM47" s="15">
        <f t="shared" si="32"/>
        <v>-5.2418573484141806E-2</v>
      </c>
      <c r="AN47" s="11">
        <f t="shared" si="33"/>
        <v>-4.5474320463866009</v>
      </c>
    </row>
    <row r="48" spans="1:40" ht="15" customHeight="1" x14ac:dyDescent="0.2">
      <c r="A48" s="10" t="s">
        <v>43</v>
      </c>
      <c r="B48" s="11">
        <f>[2]FP!U40</f>
        <v>323622.18053999997</v>
      </c>
      <c r="C48" s="11">
        <f>[3]CARAGA!B48</f>
        <v>333816.22716777772</v>
      </c>
      <c r="D48" s="11">
        <f t="shared" si="18"/>
        <v>-10194.046627777745</v>
      </c>
      <c r="E48" s="11">
        <f t="shared" si="19"/>
        <v>-3.0537900192174199</v>
      </c>
      <c r="F48" s="11"/>
      <c r="G48" s="11">
        <f>[4]FP!U40</f>
        <v>200654.32753777778</v>
      </c>
      <c r="H48" s="11">
        <f>[3]CARAGA!G48</f>
        <v>304452.73132222221</v>
      </c>
      <c r="I48" s="11">
        <f t="shared" si="20"/>
        <v>-103798.40378444444</v>
      </c>
      <c r="J48" s="11">
        <f t="shared" si="21"/>
        <v>-34.093438194380269</v>
      </c>
      <c r="K48" s="11"/>
      <c r="L48" s="11">
        <f>[5]FP!U40</f>
        <v>16688.888531111108</v>
      </c>
      <c r="M48" s="11">
        <f>[3]CARAGA!L48</f>
        <v>12979.901167777776</v>
      </c>
      <c r="N48" s="11">
        <f t="shared" si="22"/>
        <v>3708.9873633333318</v>
      </c>
      <c r="O48" s="11">
        <f t="shared" si="23"/>
        <v>28.574850573907174</v>
      </c>
      <c r="P48" s="11"/>
      <c r="Q48" s="11">
        <f>[6]FP!U40</f>
        <v>31092.377044444445</v>
      </c>
      <c r="R48" s="11">
        <f>[3]CARAGA!Q48</f>
        <v>27774.753916666668</v>
      </c>
      <c r="S48" s="11">
        <f t="shared" si="24"/>
        <v>3317.623127777777</v>
      </c>
      <c r="T48" s="11">
        <f t="shared" si="25"/>
        <v>11.944743552838414</v>
      </c>
      <c r="U48" s="11"/>
      <c r="V48" s="11">
        <f>[7]FP!U40</f>
        <v>145239.14930888888</v>
      </c>
      <c r="W48" s="11">
        <f>[3]CARAGA!V48</f>
        <v>183547.04044444449</v>
      </c>
      <c r="X48" s="11">
        <f t="shared" si="26"/>
        <v>-38307.891135555605</v>
      </c>
      <c r="Y48" s="11">
        <f t="shared" si="27"/>
        <v>-20.870884675010888</v>
      </c>
      <c r="Z48" s="11"/>
      <c r="AA48" s="11">
        <f>[8]FP!U40</f>
        <v>55441.114964444438</v>
      </c>
      <c r="AB48" s="11">
        <f>[3]CARAGA!AA48</f>
        <v>67589.952232222218</v>
      </c>
      <c r="AC48" s="11">
        <f t="shared" si="28"/>
        <v>-12148.837267777781</v>
      </c>
      <c r="AD48" s="11">
        <f t="shared" si="29"/>
        <v>-17.974324387798656</v>
      </c>
      <c r="AE48" s="11"/>
      <c r="AF48" s="11">
        <f>[9]FP!U40</f>
        <v>96351.811372222219</v>
      </c>
      <c r="AG48" s="11">
        <f>[3]CARAGA!AF48</f>
        <v>112787.73893444444</v>
      </c>
      <c r="AH48" s="11">
        <f t="shared" si="30"/>
        <v>-16435.927562222219</v>
      </c>
      <c r="AI48" s="11">
        <f t="shared" si="31"/>
        <v>-14.572441754307414</v>
      </c>
      <c r="AJ48" s="11"/>
      <c r="AK48" s="11">
        <f t="shared" ref="AK48:AL50" si="34">+B48+G48+L48+Q48+V48+AA48+AF48</f>
        <v>869089.84929888893</v>
      </c>
      <c r="AL48" s="11">
        <f>+C48+H48+M48+R48+W48+AB48+AG48</f>
        <v>1042948.3451855555</v>
      </c>
      <c r="AM48" s="11">
        <f t="shared" si="32"/>
        <v>-173858.49588666658</v>
      </c>
      <c r="AN48" s="11">
        <f t="shared" si="33"/>
        <v>-16.669904764625198</v>
      </c>
    </row>
    <row r="49" spans="1:40" ht="15" customHeight="1" x14ac:dyDescent="0.2">
      <c r="A49" s="10" t="s">
        <v>44</v>
      </c>
      <c r="B49" s="11">
        <f>[2]FP!U41</f>
        <v>1.7827500000000001</v>
      </c>
      <c r="C49" s="11">
        <f>[3]CARAGA!B49</f>
        <v>7.6529999999999996</v>
      </c>
      <c r="D49" s="11">
        <f t="shared" si="18"/>
        <v>-5.8702499999999995</v>
      </c>
      <c r="E49" s="11">
        <f t="shared" si="19"/>
        <v>-76.705213641709136</v>
      </c>
      <c r="F49" s="11"/>
      <c r="G49" s="11">
        <f>[4]FP!U41</f>
        <v>3510.7887099999998</v>
      </c>
      <c r="H49" s="11">
        <f>[3]CARAGA!G49</f>
        <v>47.084180000000003</v>
      </c>
      <c r="I49" s="11">
        <f t="shared" si="20"/>
        <v>3463.70453</v>
      </c>
      <c r="J49" s="11">
        <f t="shared" si="21"/>
        <v>7356.4083095426104</v>
      </c>
      <c r="K49" s="11"/>
      <c r="L49" s="11">
        <f>[5]FP!U41</f>
        <v>286.14855999999997</v>
      </c>
      <c r="M49" s="11">
        <f>[3]CARAGA!L49</f>
        <v>1837.76</v>
      </c>
      <c r="N49" s="11">
        <f t="shared" si="22"/>
        <v>-1551.6114400000001</v>
      </c>
      <c r="O49" s="11">
        <f t="shared" si="23"/>
        <v>-84.429492425561563</v>
      </c>
      <c r="P49" s="11"/>
      <c r="Q49" s="11">
        <f>[6]FP!U41</f>
        <v>292.97329999999999</v>
      </c>
      <c r="R49" s="11">
        <f>[3]CARAGA!Q49</f>
        <v>0</v>
      </c>
      <c r="S49" s="11">
        <f t="shared" si="24"/>
        <v>292.97329999999999</v>
      </c>
      <c r="T49" s="11"/>
      <c r="U49" s="11"/>
      <c r="V49" s="11">
        <f>[7]FP!U41</f>
        <v>-1.6970000000000001</v>
      </c>
      <c r="W49" s="11">
        <f>[3]CARAGA!V49</f>
        <v>11.6341</v>
      </c>
      <c r="X49" s="11">
        <f t="shared" si="26"/>
        <v>-13.331099999999999</v>
      </c>
      <c r="Y49" s="11">
        <f t="shared" si="27"/>
        <v>-114.58643126670734</v>
      </c>
      <c r="Z49" s="11"/>
      <c r="AA49" s="11">
        <f>[8]FP!U41</f>
        <v>31.603999999999999</v>
      </c>
      <c r="AB49" s="11">
        <f>[3]CARAGA!AA49</f>
        <v>1.6000099999999999</v>
      </c>
      <c r="AC49" s="11">
        <f t="shared" si="28"/>
        <v>30.003989999999998</v>
      </c>
      <c r="AD49" s="11">
        <f t="shared" si="29"/>
        <v>1875.2376547646577</v>
      </c>
      <c r="AE49" s="11"/>
      <c r="AF49" s="11">
        <f>[9]FP!U41</f>
        <v>0</v>
      </c>
      <c r="AG49" s="11">
        <f>[3]CARAGA!AF49</f>
        <v>47.672440000000002</v>
      </c>
      <c r="AH49" s="11">
        <f t="shared" si="30"/>
        <v>-47.672440000000002</v>
      </c>
      <c r="AI49" s="11"/>
      <c r="AJ49" s="11"/>
      <c r="AK49" s="11">
        <f t="shared" si="34"/>
        <v>4121.6003199999996</v>
      </c>
      <c r="AL49" s="11">
        <f t="shared" si="34"/>
        <v>1953.4037300000002</v>
      </c>
      <c r="AM49" s="11">
        <f t="shared" si="32"/>
        <v>2168.1965899999996</v>
      </c>
      <c r="AN49" s="11">
        <f t="shared" si="33"/>
        <v>110.99582522042175</v>
      </c>
    </row>
    <row r="50" spans="1:40" ht="15" customHeight="1" x14ac:dyDescent="0.2">
      <c r="A50" s="10" t="s">
        <v>45</v>
      </c>
      <c r="B50" s="11">
        <f>[2]FP!U42</f>
        <v>107378.67927999998</v>
      </c>
      <c r="C50" s="11">
        <f>[3]CARAGA!B50</f>
        <v>76363.873479999995</v>
      </c>
      <c r="D50" s="11">
        <f t="shared" si="18"/>
        <v>31014.805799999987</v>
      </c>
      <c r="E50" s="11">
        <f t="shared" si="19"/>
        <v>40.614500530964932</v>
      </c>
      <c r="F50" s="11"/>
      <c r="G50" s="11">
        <f>[4]FP!U42</f>
        <v>61138.045480000001</v>
      </c>
      <c r="H50" s="11">
        <f>[3]CARAGA!G50</f>
        <v>43764.649380000003</v>
      </c>
      <c r="I50" s="11">
        <f t="shared" si="20"/>
        <v>17373.396099999998</v>
      </c>
      <c r="J50" s="11">
        <f t="shared" si="21"/>
        <v>39.697327286116597</v>
      </c>
      <c r="K50" s="11"/>
      <c r="L50" s="11">
        <f>[5]FP!U42</f>
        <v>6255.0481999999993</v>
      </c>
      <c r="M50" s="11">
        <f>[3]CARAGA!L50</f>
        <v>4491.3892999999998</v>
      </c>
      <c r="N50" s="11">
        <f t="shared" si="22"/>
        <v>1763.6588999999994</v>
      </c>
      <c r="O50" s="11">
        <f t="shared" si="23"/>
        <v>39.267558035995663</v>
      </c>
      <c r="P50" s="11"/>
      <c r="Q50" s="11">
        <f>[6]FP!U42</f>
        <v>19328.604149999999</v>
      </c>
      <c r="R50" s="11">
        <f>[3]CARAGA!Q50</f>
        <v>11347.194289999999</v>
      </c>
      <c r="S50" s="11">
        <f t="shared" si="24"/>
        <v>7981.4098599999998</v>
      </c>
      <c r="T50" s="11">
        <f t="shared" si="25"/>
        <v>70.338179254001304</v>
      </c>
      <c r="U50" s="11"/>
      <c r="V50" s="11">
        <f>[7]FP!U42</f>
        <v>46995.375420000004</v>
      </c>
      <c r="W50" s="11">
        <f>[3]CARAGA!V50</f>
        <v>34105.616000000002</v>
      </c>
      <c r="X50" s="11">
        <f t="shared" si="26"/>
        <v>12889.759420000002</v>
      </c>
      <c r="Y50" s="11">
        <f t="shared" si="27"/>
        <v>37.793656681058046</v>
      </c>
      <c r="Z50" s="11"/>
      <c r="AA50" s="11">
        <f>[8]FP!U42</f>
        <v>18812.748240000001</v>
      </c>
      <c r="AB50" s="11">
        <f>[3]CARAGA!AA50</f>
        <v>13903.251170000003</v>
      </c>
      <c r="AC50" s="11">
        <f t="shared" si="28"/>
        <v>4909.4970699999976</v>
      </c>
      <c r="AD50" s="11">
        <f t="shared" si="29"/>
        <v>35.311863462508363</v>
      </c>
      <c r="AE50" s="11"/>
      <c r="AF50" s="11">
        <f>[9]FP!U42</f>
        <v>27846.912179999999</v>
      </c>
      <c r="AG50" s="11">
        <f>[3]CARAGA!AF50</f>
        <v>18691.845110000002</v>
      </c>
      <c r="AH50" s="11">
        <f t="shared" si="30"/>
        <v>9155.0670699999973</v>
      </c>
      <c r="AI50" s="11">
        <f t="shared" si="31"/>
        <v>48.978937157477844</v>
      </c>
      <c r="AJ50" s="11"/>
      <c r="AK50" s="11">
        <f t="shared" si="34"/>
        <v>287755.41294999997</v>
      </c>
      <c r="AL50" s="11">
        <f t="shared" si="34"/>
        <v>202667.81873</v>
      </c>
      <c r="AM50" s="11">
        <f t="shared" si="32"/>
        <v>85087.59421999997</v>
      </c>
      <c r="AN50" s="11">
        <f t="shared" si="33"/>
        <v>41.983771648204367</v>
      </c>
    </row>
    <row r="51" spans="1:40" ht="15" hidden="1" customHeight="1" x14ac:dyDescent="0.2">
      <c r="A51" s="10" t="s">
        <v>46</v>
      </c>
      <c r="B51" s="11"/>
      <c r="C51" s="11">
        <v>19635.648130000001</v>
      </c>
      <c r="D51" s="11">
        <f t="shared" si="18"/>
        <v>-19635.648130000001</v>
      </c>
      <c r="E51" s="11">
        <f t="shared" si="19"/>
        <v>-100</v>
      </c>
      <c r="F51" s="11"/>
      <c r="G51" s="11"/>
      <c r="H51" s="11">
        <v>16890.39489</v>
      </c>
      <c r="I51" s="11">
        <f t="shared" si="20"/>
        <v>-16890.39489</v>
      </c>
      <c r="J51" s="11">
        <f t="shared" si="21"/>
        <v>-100</v>
      </c>
      <c r="K51" s="11"/>
      <c r="L51" s="11"/>
      <c r="M51" s="11">
        <v>2209.3452499999999</v>
      </c>
      <c r="N51" s="11">
        <f t="shared" si="22"/>
        <v>-2209.3452499999999</v>
      </c>
      <c r="O51" s="11">
        <f t="shared" si="23"/>
        <v>-100</v>
      </c>
      <c r="P51" s="11"/>
      <c r="Q51" s="11"/>
      <c r="R51" s="11">
        <v>6832.4405900000002</v>
      </c>
      <c r="S51" s="11">
        <f t="shared" si="24"/>
        <v>-6832.4405900000002</v>
      </c>
      <c r="T51" s="11">
        <f t="shared" si="25"/>
        <v>-100</v>
      </c>
      <c r="U51" s="11"/>
      <c r="V51" s="11"/>
      <c r="W51" s="11">
        <v>9662.7045999999991</v>
      </c>
      <c r="X51" s="11">
        <f t="shared" si="26"/>
        <v>-9662.7045999999991</v>
      </c>
      <c r="Y51" s="11">
        <f t="shared" si="27"/>
        <v>-100</v>
      </c>
      <c r="Z51" s="11"/>
      <c r="AA51" s="11"/>
      <c r="AB51" s="11">
        <v>7042.908879999999</v>
      </c>
      <c r="AC51" s="11">
        <f t="shared" si="28"/>
        <v>-7042.908879999999</v>
      </c>
      <c r="AD51" s="11">
        <f t="shared" si="29"/>
        <v>-100</v>
      </c>
      <c r="AE51" s="11"/>
      <c r="AF51" s="11"/>
      <c r="AG51" s="11">
        <v>9389.0509199999997</v>
      </c>
      <c r="AH51" s="11">
        <f t="shared" si="30"/>
        <v>-9389.0509199999997</v>
      </c>
      <c r="AI51" s="11">
        <f t="shared" si="31"/>
        <v>-100</v>
      </c>
      <c r="AJ51" s="11"/>
      <c r="AK51" s="11">
        <f>+B51+G51+L51+Q51+V51+AA51+AF51</f>
        <v>0</v>
      </c>
      <c r="AL51" s="11">
        <f>+C51+H51+M51+R51+W51+AB51+AG51</f>
        <v>71662.493259999988</v>
      </c>
      <c r="AM51" s="11">
        <f t="shared" si="32"/>
        <v>-71662.493259999988</v>
      </c>
      <c r="AN51" s="11">
        <f t="shared" si="33"/>
        <v>-100</v>
      </c>
    </row>
    <row r="52" spans="1:40" ht="9.9499999999999993" customHeight="1" x14ac:dyDescent="0.2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</row>
    <row r="53" spans="1:40" ht="17.100000000000001" customHeight="1" x14ac:dyDescent="0.25">
      <c r="A53" s="1" t="s">
        <v>47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</row>
    <row r="54" spans="1:40" ht="15" customHeight="1" x14ac:dyDescent="0.2">
      <c r="A54" s="10" t="s">
        <v>48</v>
      </c>
      <c r="B54" s="11">
        <f>'[10]financial profile(mcso)'!X158</f>
        <v>436060.34414000006</v>
      </c>
      <c r="C54" s="11">
        <f>[3]CARAGA!B54</f>
        <v>407811.04014</v>
      </c>
      <c r="D54" s="11">
        <f>B54-C54</f>
        <v>28249.304000000062</v>
      </c>
      <c r="E54" s="11">
        <f>D54/C54*100</f>
        <v>6.9270571954849922</v>
      </c>
      <c r="F54" s="11"/>
      <c r="G54" s="11">
        <f>'[10]financial profile(mcso)'!Y158</f>
        <v>572076.04733000009</v>
      </c>
      <c r="H54" s="11">
        <f>[3]CARAGA!G54</f>
        <v>533871.48132999998</v>
      </c>
      <c r="I54" s="11">
        <f>G54-H54</f>
        <v>38204.566000000108</v>
      </c>
      <c r="J54" s="11">
        <f>I54/H54*100</f>
        <v>7.1561353876448894</v>
      </c>
      <c r="K54" s="11"/>
      <c r="L54" s="11">
        <f>'[10]financial profile(mcso)'!Z158</f>
        <v>67334.915999999997</v>
      </c>
      <c r="M54" s="11">
        <f>[3]CARAGA!L54</f>
        <v>57604.28</v>
      </c>
      <c r="N54" s="11">
        <f>L54-M54</f>
        <v>9730.6359999999986</v>
      </c>
      <c r="O54" s="11">
        <f>N54/M54*100</f>
        <v>16.892210092722273</v>
      </c>
      <c r="P54" s="11"/>
      <c r="Q54" s="11">
        <f>'[10]financial profile(mcso)'!AA158</f>
        <v>158542.32118</v>
      </c>
      <c r="R54" s="11">
        <f>[3]CARAGA!Q54</f>
        <v>138137.13318</v>
      </c>
      <c r="S54" s="11">
        <f>Q54-R54</f>
        <v>20405.187999999995</v>
      </c>
      <c r="T54" s="11">
        <f>S54/R54*100</f>
        <v>14.771689212205494</v>
      </c>
      <c r="U54" s="11"/>
      <c r="V54" s="11">
        <f>'[10]financial profile(mcso)'!AB158</f>
        <v>314416.05375000002</v>
      </c>
      <c r="W54" s="11">
        <f>[3]CARAGA!V54</f>
        <v>289207.38874999998</v>
      </c>
      <c r="X54" s="11">
        <f>V54-W54</f>
        <v>25208.665000000037</v>
      </c>
      <c r="Y54" s="11">
        <f>X54/W54*100</f>
        <v>8.7164664460876562</v>
      </c>
      <c r="Z54" s="11"/>
      <c r="AA54" s="11">
        <f>'[10]financial profile(mcso)'!AC158</f>
        <v>133069.90025000001</v>
      </c>
      <c r="AB54" s="11">
        <f>[3]CARAGA!AA54</f>
        <v>121806.48697</v>
      </c>
      <c r="AC54" s="11">
        <f>AA54-AB54</f>
        <v>11263.413280000008</v>
      </c>
      <c r="AD54" s="11">
        <f>AC54/AB54*100</f>
        <v>9.2469732607706678</v>
      </c>
      <c r="AE54" s="11"/>
      <c r="AF54" s="11">
        <f>'[10]financial profile(mcso)'!AD158</f>
        <v>116102.64514999998</v>
      </c>
      <c r="AG54" s="11">
        <f>[3]CARAGA!AF54</f>
        <v>113288.507</v>
      </c>
      <c r="AH54" s="11">
        <f>AF54-AG54</f>
        <v>2814.1381499999843</v>
      </c>
      <c r="AI54" s="11">
        <f>AH54/AG54*100</f>
        <v>2.4840455793101626</v>
      </c>
      <c r="AJ54" s="11"/>
      <c r="AK54" s="11">
        <f>B54+G54+L54+Q54+V54+AA54+AF54</f>
        <v>1797602.2278</v>
      </c>
      <c r="AL54" s="11">
        <f>C54+H54+M54+R54+W54+AB54+AG54</f>
        <v>1661726.3173700001</v>
      </c>
      <c r="AM54" s="11">
        <f>AK54-AL54</f>
        <v>135875.91042999993</v>
      </c>
      <c r="AN54" s="11">
        <f>AM54/AL54*100</f>
        <v>8.1767923520071317</v>
      </c>
    </row>
    <row r="55" spans="1:40" ht="15" customHeight="1" x14ac:dyDescent="0.2">
      <c r="A55" s="10" t="s">
        <v>49</v>
      </c>
      <c r="B55" s="11">
        <f>'[10]financial profile(mcso)'!X159</f>
        <v>450184.99614</v>
      </c>
      <c r="C55" s="11">
        <f>[3]CARAGA!B55</f>
        <v>421935.69214</v>
      </c>
      <c r="D55" s="11">
        <f>B55-C55</f>
        <v>28249.304000000004</v>
      </c>
      <c r="E55" s="11">
        <f>D55/C55*100</f>
        <v>6.6951681325472618</v>
      </c>
      <c r="F55" s="11"/>
      <c r="G55" s="11">
        <f>'[10]financial profile(mcso)'!Y159</f>
        <v>572076.0736</v>
      </c>
      <c r="H55" s="11">
        <f>[3]CARAGA!G55</f>
        <v>533871.50760000001</v>
      </c>
      <c r="I55" s="11">
        <f>G55-H55</f>
        <v>38204.565999999992</v>
      </c>
      <c r="J55" s="11">
        <f>I55/H55*100</f>
        <v>7.1561350355157982</v>
      </c>
      <c r="K55" s="11"/>
      <c r="L55" s="11">
        <f>'[10]financial profile(mcso)'!Z159</f>
        <v>76771.513999999996</v>
      </c>
      <c r="M55" s="11">
        <f>[3]CARAGA!L55</f>
        <v>67040.877999999997</v>
      </c>
      <c r="N55" s="11">
        <f>L55-M55</f>
        <v>9730.6359999999986</v>
      </c>
      <c r="O55" s="11">
        <f>N55/M55*100</f>
        <v>14.514481746495026</v>
      </c>
      <c r="P55" s="11"/>
      <c r="Q55" s="11">
        <f>'[10]financial profile(mcso)'!AA159</f>
        <v>168796.24158</v>
      </c>
      <c r="R55" s="11">
        <f>[3]CARAGA!Q55</f>
        <v>148391.05358000001</v>
      </c>
      <c r="S55" s="11">
        <f>Q55-R55</f>
        <v>20405.187999999995</v>
      </c>
      <c r="T55" s="11">
        <f>S55/R55*100</f>
        <v>13.750955672674181</v>
      </c>
      <c r="U55" s="11"/>
      <c r="V55" s="11">
        <f>'[10]financial profile(mcso)'!AB159</f>
        <v>320717.68397000001</v>
      </c>
      <c r="W55" s="11">
        <f>[3]CARAGA!V55</f>
        <v>293086.53697000002</v>
      </c>
      <c r="X55" s="11">
        <f>V55-W55</f>
        <v>27631.146999999997</v>
      </c>
      <c r="Y55" s="11">
        <f>X55/W55*100</f>
        <v>9.4276411621146181</v>
      </c>
      <c r="Z55" s="11"/>
      <c r="AA55" s="11">
        <f>'[10]financial profile(mcso)'!AC159</f>
        <v>133069.90025000001</v>
      </c>
      <c r="AB55" s="11">
        <f>[3]CARAGA!AA55</f>
        <v>121806.48697</v>
      </c>
      <c r="AC55" s="11">
        <f>AA55-AB55</f>
        <v>11263.413280000008</v>
      </c>
      <c r="AD55" s="11">
        <f>AC55/AB55*100</f>
        <v>9.2469732607706678</v>
      </c>
      <c r="AE55" s="11"/>
      <c r="AF55" s="11">
        <f>'[10]financial profile(mcso)'!AD159</f>
        <v>116102.65457</v>
      </c>
      <c r="AG55" s="11">
        <f>[3]CARAGA!AF55</f>
        <v>113794.10057</v>
      </c>
      <c r="AH55" s="11">
        <f>AF55-AG55</f>
        <v>2308.5540000000037</v>
      </c>
      <c r="AI55" s="11">
        <f>AH55/AG55*100</f>
        <v>2.0287114959706596</v>
      </c>
      <c r="AJ55" s="11"/>
      <c r="AK55" s="11">
        <f>B55+G55+L55+Q55+V55+AA55+AF55</f>
        <v>1837719.0641099999</v>
      </c>
      <c r="AL55" s="11">
        <f>C55+H55+M55+R55+W55+AB55+AG55</f>
        <v>1699926.2558300002</v>
      </c>
      <c r="AM55" s="11">
        <f>AK55-AL55</f>
        <v>137792.80827999976</v>
      </c>
      <c r="AN55" s="11">
        <f>AM55/AL55*100</f>
        <v>8.1058109319407805</v>
      </c>
    </row>
    <row r="56" spans="1:40" ht="15" customHeight="1" x14ac:dyDescent="0.2">
      <c r="A56" s="10" t="s">
        <v>50</v>
      </c>
      <c r="B56" s="15">
        <f>'[10]financial profile(mcso)'!X160</f>
        <v>-1.999999999999992</v>
      </c>
      <c r="C56" s="15">
        <f>[3]CARAGA!B56</f>
        <v>-2.0000000000000004</v>
      </c>
      <c r="D56" s="15">
        <f>B56-C56</f>
        <v>8.4376949871511897E-15</v>
      </c>
      <c r="E56" s="11">
        <f>D56/C56*100</f>
        <v>-4.2188474935755938E-13</v>
      </c>
      <c r="F56" s="11"/>
      <c r="G56" s="15">
        <f>'[10]financial profile(mcso)'!Y160</f>
        <v>-3.0093706228151547E-6</v>
      </c>
      <c r="H56" s="15">
        <f>[3]CARAGA!G56</f>
        <v>-2.5325671584575242E-6</v>
      </c>
      <c r="I56" s="15">
        <f>G56-H56</f>
        <v>-4.7680346435763055E-7</v>
      </c>
      <c r="J56" s="11">
        <f>I56/H56*100</f>
        <v>18.82688333714438</v>
      </c>
      <c r="K56" s="11"/>
      <c r="L56" s="15">
        <f>'[10]financial profile(mcso)'!Z160</f>
        <v>-3.8791289695760884</v>
      </c>
      <c r="M56" s="15">
        <f>[3]CARAGA!L56</f>
        <v>-3.8791289695760884</v>
      </c>
      <c r="N56" s="15">
        <f>L56-M56</f>
        <v>0</v>
      </c>
      <c r="O56" s="11">
        <f>N56/M56*100</f>
        <v>0</v>
      </c>
      <c r="P56" s="11"/>
      <c r="Q56" s="15">
        <f>'[10]financial profile(mcso)'!AA160</f>
        <v>-2.0100614412373958</v>
      </c>
      <c r="R56" s="15">
        <f>[3]CARAGA!Q56</f>
        <v>-2.0100614412373958</v>
      </c>
      <c r="S56" s="15">
        <f>Q56-R56</f>
        <v>0</v>
      </c>
      <c r="T56" s="11">
        <f>S56/R56*100</f>
        <v>0</v>
      </c>
      <c r="U56" s="11"/>
      <c r="V56" s="15">
        <f>'[10]financial profile(mcso)'!AB160</f>
        <v>-1.0706928496050405</v>
      </c>
      <c r="W56" s="15">
        <f>[3]CARAGA!V56</f>
        <v>-0.615578543964027</v>
      </c>
      <c r="X56" s="15">
        <f>V56-W56</f>
        <v>-0.45511430564101352</v>
      </c>
      <c r="Y56" s="11">
        <f>X56/W56*100</f>
        <v>73.932775939573574</v>
      </c>
      <c r="Z56" s="11"/>
      <c r="AA56" s="15">
        <f>'[10]financial profile(mcso)'!AC160</f>
        <v>0</v>
      </c>
      <c r="AB56" s="15">
        <f>[3]CARAGA!AA56</f>
        <v>0</v>
      </c>
      <c r="AC56" s="15">
        <f>AA56-AB56</f>
        <v>0</v>
      </c>
      <c r="AD56" s="11"/>
      <c r="AE56" s="11"/>
      <c r="AF56" s="15">
        <f>'[10]financial profile(mcso)'!AD160</f>
        <v>0</v>
      </c>
      <c r="AG56" s="15">
        <f>[3]CARAGA!AF56</f>
        <v>-1.9999982990304366</v>
      </c>
      <c r="AH56" s="15">
        <f>AF56-AG56</f>
        <v>1.9999982990304366</v>
      </c>
      <c r="AI56" s="11">
        <f>AH56/AG56*100</f>
        <v>-100</v>
      </c>
      <c r="AJ56" s="11"/>
      <c r="AK56" s="15">
        <f>+'[10]financial profile(mcso)'!$I$165</f>
        <v>-1.2553693822992269</v>
      </c>
      <c r="AL56" s="15">
        <f>+'[11]financial profile(mcso)'!$I$165</f>
        <v>-1.1101276105368512</v>
      </c>
      <c r="AM56" s="15">
        <f>AK56-AL56</f>
        <v>-0.14524177176237574</v>
      </c>
      <c r="AN56" s="11"/>
    </row>
    <row r="57" spans="1:40" ht="15" customHeight="1" x14ac:dyDescent="0.2">
      <c r="A57" s="10" t="s">
        <v>51</v>
      </c>
      <c r="B57" s="11">
        <f>'[10]financial profile(mcso)'!X161</f>
        <v>-14124.651999999944</v>
      </c>
      <c r="C57" s="11">
        <f>[3]CARAGA!B57</f>
        <v>-14124.652000000002</v>
      </c>
      <c r="D57" s="11">
        <f>B57-C57</f>
        <v>5.8207660913467407E-11</v>
      </c>
      <c r="E57" s="11">
        <f>D57/C57*100</f>
        <v>-4.1209978775737203E-13</v>
      </c>
      <c r="F57" s="11"/>
      <c r="G57" s="11">
        <f>'[10]financial profile(mcso)'!Y161</f>
        <v>-2.6269999914802611E-2</v>
      </c>
      <c r="H57" s="11">
        <f>[3]CARAGA!G57</f>
        <v>-2.6270000031217933E-2</v>
      </c>
      <c r="I57" s="11">
        <f>G57-H57</f>
        <v>1.1641532182693481E-10</v>
      </c>
      <c r="J57" s="11">
        <f>I57/H57*100</f>
        <v>-4.4314930220248487E-7</v>
      </c>
      <c r="K57" s="11"/>
      <c r="L57" s="11">
        <f>'[10]financial profile(mcso)'!Z161</f>
        <v>-9436.5979999999981</v>
      </c>
      <c r="M57" s="11">
        <f>[3]CARAGA!L57</f>
        <v>-9436.5979999999981</v>
      </c>
      <c r="N57" s="11">
        <f>L57-M57</f>
        <v>0</v>
      </c>
      <c r="O57" s="11">
        <f>N57/M57*100</f>
        <v>0</v>
      </c>
      <c r="P57" s="11"/>
      <c r="Q57" s="11">
        <f>'[10]financial profile(mcso)'!AA161</f>
        <v>-10253.920400000003</v>
      </c>
      <c r="R57" s="11">
        <f>[3]CARAGA!Q57</f>
        <v>-10253.920400000003</v>
      </c>
      <c r="S57" s="11">
        <f>Q57-R57</f>
        <v>0</v>
      </c>
      <c r="T57" s="11">
        <f>S57/R57*100</f>
        <v>0</v>
      </c>
      <c r="U57" s="11"/>
      <c r="V57" s="11">
        <f>'[10]financial profile(mcso)'!AB161</f>
        <v>-6301.6302199999918</v>
      </c>
      <c r="W57" s="11">
        <f>[3]CARAGA!V57</f>
        <v>-3879.1482200000319</v>
      </c>
      <c r="X57" s="11">
        <f>V57-W57</f>
        <v>-2422.48199999996</v>
      </c>
      <c r="Y57" s="11">
        <f>X57/W57*100</f>
        <v>62.448812538540743</v>
      </c>
      <c r="Z57" s="11"/>
      <c r="AA57" s="11">
        <f>'[10]financial profile(mcso)'!AC161</f>
        <v>0</v>
      </c>
      <c r="AB57" s="11">
        <f>[3]CARAGA!AA57</f>
        <v>0</v>
      </c>
      <c r="AC57" s="11">
        <f>AA57-AB57</f>
        <v>0</v>
      </c>
      <c r="AD57" s="11"/>
      <c r="AE57" s="11"/>
      <c r="AF57" s="11">
        <f>'[10]financial profile(mcso)'!AD161</f>
        <v>-9.4200000166893005E-3</v>
      </c>
      <c r="AG57" s="11">
        <f>[3]CARAGA!AF57</f>
        <v>-505.59356999999727</v>
      </c>
      <c r="AH57" s="11">
        <f>AF57-AG57</f>
        <v>505.58414999998058</v>
      </c>
      <c r="AI57" s="11">
        <f>AH57/AG57*100</f>
        <v>-99.998136843390498</v>
      </c>
      <c r="AJ57" s="11"/>
      <c r="AK57" s="11">
        <f>B57+G57+L57+Q57+V57+AA57+AF57</f>
        <v>-40116.836309999868</v>
      </c>
      <c r="AL57" s="11">
        <f>C57+H57+M57+R57+W57+AB57+AG57</f>
        <v>-38199.938460000063</v>
      </c>
      <c r="AM57" s="11">
        <f>AK57-AL57</f>
        <v>-1916.8978499998047</v>
      </c>
      <c r="AN57" s="11">
        <f>AM57/AL57*100</f>
        <v>5.0180652830292587</v>
      </c>
    </row>
    <row r="58" spans="1:40" ht="15" customHeight="1" x14ac:dyDescent="0.2">
      <c r="A58" s="10" t="s">
        <v>52</v>
      </c>
      <c r="B58" s="11">
        <f>'[10]financial profile(mcso)'!X162</f>
        <v>144793.37846000004</v>
      </c>
      <c r="C58" s="11">
        <f>[3]CARAGA!B58</f>
        <v>164842.24146000002</v>
      </c>
      <c r="D58" s="11">
        <f>B58-C58</f>
        <v>-20048.862999999983</v>
      </c>
      <c r="E58" s="11">
        <f>D58/C58*100</f>
        <v>-12.162454733949346</v>
      </c>
      <c r="F58" s="11"/>
      <c r="G58" s="11">
        <f>'[10]financial profile(mcso)'!Y162</f>
        <v>140176.04025999998</v>
      </c>
      <c r="H58" s="11">
        <f>[3]CARAGA!G58</f>
        <v>166546.63125999999</v>
      </c>
      <c r="I58" s="11">
        <f>G58-H58</f>
        <v>-26370.591000000015</v>
      </c>
      <c r="J58" s="11">
        <f>I58/H58*100</f>
        <v>-15.833758269677784</v>
      </c>
      <c r="K58" s="11"/>
      <c r="L58" s="11">
        <f>'[10]financial profile(mcso)'!Z162</f>
        <v>61063.63156999999</v>
      </c>
      <c r="M58" s="11">
        <f>[3]CARAGA!L58</f>
        <v>66287.811570000005</v>
      </c>
      <c r="N58" s="11">
        <f>L58-M58</f>
        <v>-5224.1800000000148</v>
      </c>
      <c r="O58" s="11">
        <f>N58/M58*100</f>
        <v>-7.8810566773399575</v>
      </c>
      <c r="P58" s="11"/>
      <c r="Q58" s="11">
        <f>'[10]financial profile(mcso)'!AA162</f>
        <v>93400.757530000003</v>
      </c>
      <c r="R58" s="11">
        <f>[3]CARAGA!Q58</f>
        <v>106465.05953</v>
      </c>
      <c r="S58" s="11">
        <f>Q58-R58</f>
        <v>-13064.301999999996</v>
      </c>
      <c r="T58" s="11">
        <f>S58/R58*100</f>
        <v>-12.270976090816633</v>
      </c>
      <c r="U58" s="11"/>
      <c r="V58" s="11">
        <f>'[10]financial profile(mcso)'!AB162</f>
        <v>107935.43754871328</v>
      </c>
      <c r="W58" s="11">
        <f>[3]CARAGA!V58</f>
        <v>129844.44455</v>
      </c>
      <c r="X58" s="11">
        <f>V58-W58</f>
        <v>-21909.007001286722</v>
      </c>
      <c r="Y58" s="11">
        <f>X58/W58*100</f>
        <v>-16.873272535622487</v>
      </c>
      <c r="Z58" s="11"/>
      <c r="AA58" s="11">
        <f>'[10]financial profile(mcso)'!AC162</f>
        <v>85568.66442999999</v>
      </c>
      <c r="AB58" s="11">
        <f>[3]CARAGA!AA58</f>
        <v>91495.664709999997</v>
      </c>
      <c r="AC58" s="11">
        <f>AA58-AB58</f>
        <v>-5927.0002800000075</v>
      </c>
      <c r="AD58" s="11">
        <f>AC58/AB58*100</f>
        <v>-6.4779028588796264</v>
      </c>
      <c r="AE58" s="11"/>
      <c r="AF58" s="11">
        <f>'[10]financial profile(mcso)'!AD162</f>
        <v>98938.056479999999</v>
      </c>
      <c r="AG58" s="11">
        <f>[3]CARAGA!AF58</f>
        <v>-16.575419999999998</v>
      </c>
      <c r="AH58" s="11">
        <f>AF58-AG58</f>
        <v>98954.631899999993</v>
      </c>
      <c r="AI58" s="11">
        <f>AH58/AG58*100</f>
        <v>-596996.22633996606</v>
      </c>
      <c r="AJ58" s="11"/>
      <c r="AK58" s="11">
        <f>B58+G58+L58+Q58+V58+AA58+AF58</f>
        <v>731875.96627871331</v>
      </c>
      <c r="AL58" s="11">
        <f>C58+H58+M58+R58+W58+AB58+AG58</f>
        <v>725465.27766000002</v>
      </c>
      <c r="AM58" s="11">
        <f>AK58-AL58</f>
        <v>6410.6886187132914</v>
      </c>
      <c r="AN58" s="11">
        <f>AM58/AL58*100</f>
        <v>0.88366580953275542</v>
      </c>
    </row>
    <row r="59" spans="1:40" ht="15" customHeight="1" x14ac:dyDescent="0.2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</row>
    <row r="60" spans="1:40" ht="15.75" x14ac:dyDescent="0.25">
      <c r="A60" s="1" t="s">
        <v>53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</row>
    <row r="61" spans="1:40" ht="9.9499999999999993" customHeight="1" x14ac:dyDescent="0.2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</row>
    <row r="62" spans="1:40" ht="15" customHeight="1" x14ac:dyDescent="0.2">
      <c r="A62" s="10" t="s">
        <v>54</v>
      </c>
      <c r="B62" s="17">
        <v>396964</v>
      </c>
      <c r="C62" s="11">
        <v>360471</v>
      </c>
      <c r="D62" s="11">
        <f t="shared" ref="D62:D73" si="35">B62-C62</f>
        <v>36493</v>
      </c>
      <c r="E62" s="11">
        <f>D62/C62*100</f>
        <v>10.123699271231249</v>
      </c>
      <c r="F62" s="11"/>
      <c r="G62" s="17">
        <v>227251</v>
      </c>
      <c r="H62" s="18">
        <v>207257</v>
      </c>
      <c r="I62" s="11">
        <f t="shared" ref="I62:I72" si="36">G62-H62</f>
        <v>19994</v>
      </c>
      <c r="J62" s="11">
        <f>I62/H62*100</f>
        <v>9.6469600544251826</v>
      </c>
      <c r="K62" s="11"/>
      <c r="L62" s="17">
        <v>24175</v>
      </c>
      <c r="M62" s="11">
        <v>20585.67859</v>
      </c>
      <c r="N62" s="11">
        <f>L62-M62</f>
        <v>3589.3214100000005</v>
      </c>
      <c r="O62" s="11">
        <f>N62/M62*100</f>
        <v>17.436012100876781</v>
      </c>
      <c r="P62" s="11"/>
      <c r="Q62" s="17">
        <v>71068</v>
      </c>
      <c r="R62" s="11">
        <v>53884.061399999999</v>
      </c>
      <c r="S62" s="11">
        <f>Q62-R62</f>
        <v>17183.938600000001</v>
      </c>
      <c r="T62" s="11">
        <f>S62/R62*100</f>
        <v>31.890577943703409</v>
      </c>
      <c r="U62" s="11"/>
      <c r="V62" s="17">
        <v>174266</v>
      </c>
      <c r="W62" s="11">
        <v>150958</v>
      </c>
      <c r="X62" s="11">
        <f>IFERROR(V62-W62,0)</f>
        <v>23308</v>
      </c>
      <c r="Y62" s="11">
        <f>X62/W62*100</f>
        <v>15.440056174565111</v>
      </c>
      <c r="Z62" s="11"/>
      <c r="AA62" s="17">
        <v>68749</v>
      </c>
      <c r="AB62" s="11">
        <v>65424</v>
      </c>
      <c r="AC62" s="11">
        <f t="shared" ref="AC62:AC67" si="37">AA62-AB62</f>
        <v>3325</v>
      </c>
      <c r="AD62" s="11">
        <f>AC62/AB62*100</f>
        <v>5.0822328197603319</v>
      </c>
      <c r="AE62" s="11"/>
      <c r="AF62" s="17">
        <v>103409</v>
      </c>
      <c r="AG62" s="11">
        <v>91028</v>
      </c>
      <c r="AH62" s="11">
        <f>AF62-AG62</f>
        <v>12381</v>
      </c>
      <c r="AI62" s="11">
        <f>AH62/AG62*100</f>
        <v>13.601309487190754</v>
      </c>
      <c r="AJ62" s="11"/>
      <c r="AK62" s="11">
        <f t="shared" ref="AK62:AL64" si="38">B62+G62+L62+Q62+V62+AA62+AF62</f>
        <v>1065882</v>
      </c>
      <c r="AL62" s="11">
        <f t="shared" si="38"/>
        <v>949607.73999000003</v>
      </c>
      <c r="AM62" s="11">
        <f>AK62-AL62</f>
        <v>116274.26000999997</v>
      </c>
      <c r="AN62" s="11">
        <f>AM62/AL62*100</f>
        <v>12.244451589160848</v>
      </c>
    </row>
    <row r="63" spans="1:40" ht="15" customHeight="1" x14ac:dyDescent="0.2">
      <c r="A63" s="10" t="s">
        <v>55</v>
      </c>
      <c r="B63" s="17">
        <v>356112</v>
      </c>
      <c r="C63" s="11">
        <v>323595</v>
      </c>
      <c r="D63" s="11">
        <f t="shared" si="35"/>
        <v>32517</v>
      </c>
      <c r="E63" s="11">
        <f>D63/C63*100</f>
        <v>10.048671951049922</v>
      </c>
      <c r="F63" s="11"/>
      <c r="G63" s="17">
        <v>207063</v>
      </c>
      <c r="H63" s="18">
        <v>186396</v>
      </c>
      <c r="I63" s="11">
        <f t="shared" si="36"/>
        <v>20667</v>
      </c>
      <c r="J63" s="11">
        <f>I63/H63*100</f>
        <v>11.087684285070495</v>
      </c>
      <c r="K63" s="11"/>
      <c r="L63" s="17">
        <v>23739</v>
      </c>
      <c r="M63" s="11">
        <v>20014.23213</v>
      </c>
      <c r="N63" s="11">
        <f>L63-M63</f>
        <v>3724.7678699999997</v>
      </c>
      <c r="O63" s="11">
        <f>N63/M63*100</f>
        <v>18.61059592896807</v>
      </c>
      <c r="P63" s="11"/>
      <c r="Q63" s="17">
        <v>65505</v>
      </c>
      <c r="R63" s="11">
        <v>49338.771200000003</v>
      </c>
      <c r="S63" s="11">
        <f>Q63-R63</f>
        <v>16166.228799999997</v>
      </c>
      <c r="T63" s="11">
        <f>S63/R63*100</f>
        <v>32.765771029173898</v>
      </c>
      <c r="U63" s="11"/>
      <c r="V63" s="17">
        <v>156226</v>
      </c>
      <c r="W63" s="11">
        <v>136094</v>
      </c>
      <c r="X63" s="11">
        <f>IFERROR(V63-W63,0)</f>
        <v>20132</v>
      </c>
      <c r="Y63" s="11">
        <f>X63/W63*100</f>
        <v>14.792716798683264</v>
      </c>
      <c r="Z63" s="11"/>
      <c r="AA63" s="17">
        <v>62066</v>
      </c>
      <c r="AB63" s="11">
        <v>58482</v>
      </c>
      <c r="AC63" s="11">
        <f t="shared" si="37"/>
        <v>3584</v>
      </c>
      <c r="AD63" s="11">
        <f>AC63/AB63*100</f>
        <v>6.1283813823056663</v>
      </c>
      <c r="AE63" s="11"/>
      <c r="AF63" s="17">
        <v>91890</v>
      </c>
      <c r="AG63" s="11">
        <v>80789</v>
      </c>
      <c r="AH63" s="11">
        <f>AF63-AG63</f>
        <v>11101</v>
      </c>
      <c r="AI63" s="11">
        <f>AH63/AG63*100</f>
        <v>13.740732030350667</v>
      </c>
      <c r="AJ63" s="11"/>
      <c r="AK63" s="11">
        <f>B63+G63+L63+Q63+V63+AA63+AF63</f>
        <v>962601</v>
      </c>
      <c r="AL63" s="11">
        <f t="shared" si="38"/>
        <v>854709.00332999998</v>
      </c>
      <c r="AM63" s="11">
        <f>AK63-AL63</f>
        <v>107891.99667000002</v>
      </c>
      <c r="AN63" s="11">
        <f>AM63/AL63*100</f>
        <v>12.623243261700301</v>
      </c>
    </row>
    <row r="64" spans="1:40" ht="15" customHeight="1" x14ac:dyDescent="0.2">
      <c r="A64" s="10" t="s">
        <v>56</v>
      </c>
      <c r="B64" s="17">
        <v>609</v>
      </c>
      <c r="C64" s="11">
        <v>560</v>
      </c>
      <c r="D64" s="11">
        <f t="shared" si="35"/>
        <v>49</v>
      </c>
      <c r="E64" s="11">
        <f>D64/C64*100</f>
        <v>8.75</v>
      </c>
      <c r="F64" s="11"/>
      <c r="G64" s="17">
        <v>365</v>
      </c>
      <c r="H64" s="18">
        <v>301</v>
      </c>
      <c r="I64" s="11">
        <f t="shared" si="36"/>
        <v>64</v>
      </c>
      <c r="J64" s="11">
        <f>I64/H64*100</f>
        <v>21.262458471760798</v>
      </c>
      <c r="K64" s="11"/>
      <c r="L64" s="17">
        <v>61</v>
      </c>
      <c r="M64" s="11">
        <v>68.513999999999996</v>
      </c>
      <c r="N64" s="11">
        <f>L64-M64</f>
        <v>-7.5139999999999958</v>
      </c>
      <c r="O64" s="11">
        <f>N64/M64*100</f>
        <v>-10.967101614268611</v>
      </c>
      <c r="P64" s="11"/>
      <c r="Q64" s="17">
        <v>0</v>
      </c>
      <c r="R64" s="11">
        <v>0</v>
      </c>
      <c r="S64" s="11">
        <f>Q64-R64</f>
        <v>0</v>
      </c>
      <c r="T64" s="11"/>
      <c r="U64" s="11"/>
      <c r="V64" s="17">
        <v>174</v>
      </c>
      <c r="W64" s="11">
        <v>146</v>
      </c>
      <c r="X64" s="11">
        <f>IFERROR(V64-W64,0)</f>
        <v>28</v>
      </c>
      <c r="Y64" s="11">
        <f>X64/W64*100</f>
        <v>19.17808219178082</v>
      </c>
      <c r="Z64" s="11"/>
      <c r="AA64" s="17">
        <v>199</v>
      </c>
      <c r="AB64" s="11">
        <v>170</v>
      </c>
      <c r="AC64" s="11">
        <f t="shared" si="37"/>
        <v>29</v>
      </c>
      <c r="AD64" s="11">
        <f>AC64/AB64*100</f>
        <v>17.058823529411764</v>
      </c>
      <c r="AE64" s="11"/>
      <c r="AF64" s="17">
        <v>179</v>
      </c>
      <c r="AG64" s="11">
        <v>167</v>
      </c>
      <c r="AH64" s="11">
        <f>AF64-AG64</f>
        <v>12</v>
      </c>
      <c r="AI64" s="11">
        <f>AH64/AG64*100</f>
        <v>7.1856287425149699</v>
      </c>
      <c r="AJ64" s="11"/>
      <c r="AK64" s="11">
        <f t="shared" si="38"/>
        <v>1587</v>
      </c>
      <c r="AL64" s="11">
        <f t="shared" si="38"/>
        <v>1412.5140000000001</v>
      </c>
      <c r="AM64" s="11">
        <f>AK64-AL64</f>
        <v>174.48599999999988</v>
      </c>
      <c r="AN64" s="11">
        <f>AM64/AL64*100</f>
        <v>12.35286871492954</v>
      </c>
    </row>
    <row r="65" spans="1:47" s="20" customFormat="1" ht="15" customHeight="1" x14ac:dyDescent="0.2">
      <c r="A65" s="19" t="s">
        <v>57</v>
      </c>
      <c r="B65" s="15">
        <f>SUM(B62-B63-B64)/B62*100</f>
        <v>10.137695105853428</v>
      </c>
      <c r="C65" s="15">
        <f>SUM(C62-C63-C64)/C62*100</f>
        <v>10.074596846903079</v>
      </c>
      <c r="D65" s="15"/>
      <c r="E65" s="15">
        <f>B65-C65</f>
        <v>6.3098258950349262E-2</v>
      </c>
      <c r="F65" s="15"/>
      <c r="G65" s="15">
        <f>SUM(G62-G63-G64)/G62*100</f>
        <v>8.7229539143942159</v>
      </c>
      <c r="H65" s="15">
        <f>SUM(H62-H63-H64)/H62*100</f>
        <v>9.9200509512344581</v>
      </c>
      <c r="I65" s="15"/>
      <c r="J65" s="15">
        <f>G65-H65</f>
        <v>-1.1970970368402423</v>
      </c>
      <c r="K65" s="15"/>
      <c r="L65" s="15">
        <f>SUM(L62-L63-L64)/L62*100</f>
        <v>1.5511892450879008</v>
      </c>
      <c r="M65" s="15">
        <f>SUM(M62-M63-M64)/M62*100</f>
        <v>2.4431181989031492</v>
      </c>
      <c r="N65" s="15"/>
      <c r="O65" s="15">
        <f>L65-M65</f>
        <v>-0.89192895381524839</v>
      </c>
      <c r="P65" s="15"/>
      <c r="Q65" s="15">
        <f>SUM(Q62-Q63-Q64)/Q62*100</f>
        <v>7.8277143017954636</v>
      </c>
      <c r="R65" s="15">
        <f>SUM(R62-R63-R64)/R62*100</f>
        <v>8.43531478865102</v>
      </c>
      <c r="S65" s="15"/>
      <c r="T65" s="15">
        <f>Q65-R65</f>
        <v>-0.60760048685555645</v>
      </c>
      <c r="U65" s="15"/>
      <c r="V65" s="15">
        <f>SUM(V62-V63-V64)/V62*100</f>
        <v>10.252143275222934</v>
      </c>
      <c r="W65" s="15">
        <f>SUM(W62-W63-W64)/W62*100</f>
        <v>9.7497317134567236</v>
      </c>
      <c r="X65" s="15"/>
      <c r="Y65" s="15">
        <f>IFERROR(V65-W65,0)</f>
        <v>0.50241156176621082</v>
      </c>
      <c r="Z65" s="15"/>
      <c r="AA65" s="15">
        <f>SUM(AA62-AA63-AA64)/AA62*100</f>
        <v>9.4314099114168943</v>
      </c>
      <c r="AB65" s="15">
        <f>SUM(AB62-AB63-AB64)/AB62*100</f>
        <v>10.350941550501345</v>
      </c>
      <c r="AC65" s="15"/>
      <c r="AD65" s="15">
        <f>AA65-AB65</f>
        <v>-0.91953163908445035</v>
      </c>
      <c r="AE65" s="15"/>
      <c r="AF65" s="15">
        <f>SUM(AF62-AF63-AF64)/AF62*100</f>
        <v>10.96616348673713</v>
      </c>
      <c r="AG65" s="15">
        <f>SUM(AG62-AG63-AG64)/AG62*100</f>
        <v>11.064727336643671</v>
      </c>
      <c r="AH65" s="16" t="s">
        <v>26</v>
      </c>
      <c r="AI65" s="15">
        <f>AF65-AG65</f>
        <v>-9.8563849906540213E-2</v>
      </c>
      <c r="AJ65" s="15"/>
      <c r="AK65" s="15">
        <f>SUM(AK62-AK63-AK64)/AK62*100</f>
        <v>9.5408309737850896</v>
      </c>
      <c r="AL65" s="15">
        <f>SUM(AL62-AL63-AL64)/AL62*100</f>
        <v>9.8447199536289087</v>
      </c>
      <c r="AM65" s="15"/>
      <c r="AN65" s="15">
        <f>AK65-AL65</f>
        <v>-0.30388897984381913</v>
      </c>
    </row>
    <row r="66" spans="1:47" ht="15" customHeight="1" x14ac:dyDescent="0.2">
      <c r="A66" s="10" t="s">
        <v>58</v>
      </c>
      <c r="B66" s="15">
        <f>B14/(B63+B64)</f>
        <v>10.121673031472776</v>
      </c>
      <c r="C66" s="15">
        <f>C14/(C63+C64)</f>
        <v>11.744102375036634</v>
      </c>
      <c r="D66" s="11">
        <f t="shared" si="35"/>
        <v>-1.6224293435638586</v>
      </c>
      <c r="E66" s="11">
        <f>D66/C66*100</f>
        <v>-13.81484332946985</v>
      </c>
      <c r="F66" s="11"/>
      <c r="G66" s="15">
        <f>G14/(G63+G64)</f>
        <v>10.468703423115489</v>
      </c>
      <c r="H66" s="15">
        <f>H14/(H63+H64)</f>
        <v>15.209813828395742</v>
      </c>
      <c r="I66" s="11">
        <f t="shared" si="36"/>
        <v>-4.7411104052802528</v>
      </c>
      <c r="J66" s="11">
        <f>I66/H66</f>
        <v>-0.31171390122007314</v>
      </c>
      <c r="K66" s="11"/>
      <c r="L66" s="15">
        <f>L14/(L63+L64)</f>
        <v>10.107533261764706</v>
      </c>
      <c r="M66" s="15">
        <f>M14/(M63+M64)</f>
        <v>9.4632758114738973</v>
      </c>
      <c r="N66" s="11">
        <f>L66-M66</f>
        <v>0.64425745029080872</v>
      </c>
      <c r="O66" s="11">
        <f>N66/M66*100</f>
        <v>6.807974988002238</v>
      </c>
      <c r="P66" s="11"/>
      <c r="Q66" s="15">
        <f>Q14/(Q63+Q64)</f>
        <v>8.1953419377146783</v>
      </c>
      <c r="R66" s="15">
        <f>R14/(R63+R64)</f>
        <v>9.0019568213324295</v>
      </c>
      <c r="S66" s="11">
        <f>Q66-R66</f>
        <v>-0.80661488361775113</v>
      </c>
      <c r="T66" s="11">
        <f>S66/R66*100</f>
        <v>-8.9604393758729408</v>
      </c>
      <c r="U66" s="11"/>
      <c r="V66" s="15">
        <f>V14/(V63+V64)</f>
        <v>10.774225269757034</v>
      </c>
      <c r="W66" s="15">
        <f>W14/(W63+W64)</f>
        <v>15.128302922049325</v>
      </c>
      <c r="X66" s="11">
        <f>V66-W66</f>
        <v>-4.3540776522922915</v>
      </c>
      <c r="Y66" s="11">
        <f>X66/W66*100</f>
        <v>-28.781005210744915</v>
      </c>
      <c r="Z66" s="11"/>
      <c r="AA66" s="15">
        <f>AA14/(AA63+AA64)</f>
        <v>11.838477320163815</v>
      </c>
      <c r="AB66" s="15">
        <f>AB14/(AB63+AB64)</f>
        <v>13.765584135408854</v>
      </c>
      <c r="AC66" s="11">
        <f t="shared" si="37"/>
        <v>-1.9271068152450397</v>
      </c>
      <c r="AD66" s="11">
        <f>AC66/AB66*100</f>
        <v>-13.999455426580793</v>
      </c>
      <c r="AE66" s="11"/>
      <c r="AF66" s="15">
        <f>AF14/(AF63+AF64)</f>
        <v>13.360944288522736</v>
      </c>
      <c r="AG66" s="15">
        <f>AG14/(AG63+AG64)</f>
        <v>16.629792345842187</v>
      </c>
      <c r="AH66" s="11">
        <f>AF66-AG66</f>
        <v>-3.2688480573194507</v>
      </c>
      <c r="AI66" s="11">
        <f>AH66/AG66*100</f>
        <v>-19.656577721108672</v>
      </c>
      <c r="AJ66" s="11"/>
      <c r="AK66" s="15">
        <f>AK14/(AK63+AK64)</f>
        <v>10.591141049878239</v>
      </c>
      <c r="AL66" s="15">
        <f>AL14/(AL63+AL64)</f>
        <v>13.427382022999621</v>
      </c>
      <c r="AM66" s="11">
        <f>AK66-AL66</f>
        <v>-2.8362409731213827</v>
      </c>
      <c r="AN66" s="11">
        <f>AM66/AL66*100</f>
        <v>-21.122814322726615</v>
      </c>
    </row>
    <row r="67" spans="1:47" ht="15" customHeight="1" x14ac:dyDescent="0.2">
      <c r="A67" s="10" t="s">
        <v>59</v>
      </c>
      <c r="B67" s="15">
        <f>B24/B62</f>
        <v>7.0909448428069028</v>
      </c>
      <c r="C67" s="15">
        <f>C24/C62</f>
        <v>8.1627298959139569</v>
      </c>
      <c r="D67" s="11">
        <f t="shared" si="35"/>
        <v>-1.0717850531070541</v>
      </c>
      <c r="E67" s="11">
        <f>D67/C67*100</f>
        <v>-13.130228082685436</v>
      </c>
      <c r="F67" s="11"/>
      <c r="G67" s="15">
        <f>G24/G62</f>
        <v>6.7165796552270391</v>
      </c>
      <c r="H67" s="15">
        <f>H24/H62</f>
        <v>10.193350494555069</v>
      </c>
      <c r="I67" s="11">
        <f t="shared" si="36"/>
        <v>-3.4767708393280303</v>
      </c>
      <c r="J67" s="11">
        <f>I67/H67</f>
        <v>-0.34108224191694375</v>
      </c>
      <c r="K67" s="11"/>
      <c r="L67" s="15">
        <f>L24/L62</f>
        <v>6.4015083180972079</v>
      </c>
      <c r="M67" s="15">
        <f>M24/M62</f>
        <v>5.8713124933716356</v>
      </c>
      <c r="N67" s="11">
        <f>L67-M67</f>
        <v>0.53019582472557225</v>
      </c>
      <c r="O67" s="11">
        <f>N67/M67*100</f>
        <v>9.0302777330304238</v>
      </c>
      <c r="P67" s="11"/>
      <c r="Q67" s="15">
        <f>Q24/Q62</f>
        <v>4.1761960778409408</v>
      </c>
      <c r="R67" s="15">
        <f>R24/R62</f>
        <v>4.7587402021630085</v>
      </c>
      <c r="S67" s="11">
        <f>Q67-R67</f>
        <v>-0.5825441243220677</v>
      </c>
      <c r="T67" s="11">
        <f>S67/R67*100</f>
        <v>-12.241561833051565</v>
      </c>
      <c r="U67" s="11"/>
      <c r="V67" s="15">
        <f>V24/V62</f>
        <v>7.4267894686858016</v>
      </c>
      <c r="W67" s="15">
        <f>W24/W62</f>
        <v>10.649013020111553</v>
      </c>
      <c r="X67" s="11">
        <f>V67-W67</f>
        <v>-3.2222235514257518</v>
      </c>
      <c r="Y67" s="11">
        <f>X67/W67*100</f>
        <v>-30.258424375482619</v>
      </c>
      <c r="Z67" s="11"/>
      <c r="AA67" s="15">
        <f>AA24/AA62</f>
        <v>7.3625079889162022</v>
      </c>
      <c r="AB67" s="15">
        <f>AB24/AB62</f>
        <v>8.9041224000366821</v>
      </c>
      <c r="AC67" s="11">
        <f t="shared" si="37"/>
        <v>-1.5416144111204799</v>
      </c>
      <c r="AD67" s="11">
        <f>AC67/AB67*100</f>
        <v>-17.313490783933169</v>
      </c>
      <c r="AE67" s="11"/>
      <c r="AF67" s="15">
        <f>AF24/AF62</f>
        <v>8.3383254081366225</v>
      </c>
      <c r="AG67" s="15">
        <f>AG24/AG62</f>
        <v>10.431071206991255</v>
      </c>
      <c r="AH67" s="11">
        <f>AF67-AG67</f>
        <v>-2.092745798854633</v>
      </c>
      <c r="AI67" s="11">
        <f>AH67/AG67*100</f>
        <v>-20.062616363427797</v>
      </c>
      <c r="AJ67" s="11"/>
      <c r="AK67" s="15">
        <f>AK24/AK62</f>
        <v>6.994591789400701</v>
      </c>
      <c r="AL67" s="15">
        <f>AL24/AL62</f>
        <v>9.0268560934436657</v>
      </c>
      <c r="AM67" s="11">
        <f>AK67-AL67</f>
        <v>-2.0322643040429647</v>
      </c>
      <c r="AN67" s="11">
        <f>AM67/AL67*100</f>
        <v>-22.51353387054688</v>
      </c>
    </row>
    <row r="68" spans="1:47" ht="15" hidden="1" customHeight="1" x14ac:dyDescent="0.2">
      <c r="A68" s="10" t="s">
        <v>60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5"/>
      <c r="W68" s="15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21"/>
      <c r="AM68" s="11"/>
      <c r="AN68" s="11"/>
      <c r="AO68" s="22"/>
      <c r="AP68" s="22"/>
      <c r="AQ68" s="22"/>
      <c r="AR68" s="22"/>
      <c r="AS68" s="22"/>
      <c r="AT68" s="22"/>
      <c r="AU68" s="22"/>
    </row>
    <row r="69" spans="1:47" s="20" customFormat="1" ht="15" customHeight="1" x14ac:dyDescent="0.2">
      <c r="A69" s="19" t="s">
        <v>61</v>
      </c>
      <c r="B69" s="23">
        <f>+$C$81</f>
        <v>97.696637939596386</v>
      </c>
      <c r="C69" s="23">
        <f>[12]CARAGA!B69</f>
        <v>97.97</v>
      </c>
      <c r="D69" s="23"/>
      <c r="E69" s="23">
        <f>B69-C69</f>
        <v>-0.27336206040361333</v>
      </c>
      <c r="F69" s="23"/>
      <c r="G69" s="23">
        <f>+$C$82</f>
        <v>95.057880915591525</v>
      </c>
      <c r="H69" s="23">
        <f>[12]CARAGA!G69</f>
        <v>95.71</v>
      </c>
      <c r="I69" s="23"/>
      <c r="J69" s="23">
        <f>G69-H69</f>
        <v>-0.65211908440846855</v>
      </c>
      <c r="K69" s="23"/>
      <c r="L69" s="23">
        <f>+$C$83</f>
        <v>100</v>
      </c>
      <c r="M69" s="24" t="str">
        <f>[12]CARAGA!L69</f>
        <v>100</v>
      </c>
      <c r="N69" s="23"/>
      <c r="O69" s="23">
        <f>L69-M69</f>
        <v>0</v>
      </c>
      <c r="P69" s="23"/>
      <c r="Q69" s="23">
        <f>+$C$84</f>
        <v>100</v>
      </c>
      <c r="R69" s="25" t="str">
        <f>[12]CARAGA!Q69</f>
        <v>100</v>
      </c>
      <c r="S69" s="23"/>
      <c r="T69" s="23">
        <f>Q69-R69</f>
        <v>0</v>
      </c>
      <c r="U69" s="23"/>
      <c r="V69" s="15">
        <f>+$C$85</f>
        <v>97.163197835569278</v>
      </c>
      <c r="W69" s="15">
        <f>[12]CARAGA!V69</f>
        <v>96.51</v>
      </c>
      <c r="X69" s="23"/>
      <c r="Y69" s="23">
        <f>V69-W69</f>
        <v>0.65319783556927291</v>
      </c>
      <c r="Z69" s="23"/>
      <c r="AA69" s="23">
        <f>+$C$86</f>
        <v>98.272621534497645</v>
      </c>
      <c r="AB69" s="23">
        <f>[12]CARAGA!AA69</f>
        <v>98.62</v>
      </c>
      <c r="AC69" s="23"/>
      <c r="AD69" s="23">
        <f>AA69-AB69</f>
        <v>-0.34737846550235929</v>
      </c>
      <c r="AE69" s="23"/>
      <c r="AF69" s="23">
        <f>+$C$87</f>
        <v>98.621285397215658</v>
      </c>
      <c r="AG69" s="23">
        <f>[12]CARAGA!AF69</f>
        <v>98.36</v>
      </c>
      <c r="AH69" s="23"/>
      <c r="AI69" s="23">
        <f>AF69-AG69</f>
        <v>0.26128539721565858</v>
      </c>
      <c r="AJ69" s="23"/>
      <c r="AK69" s="23">
        <f>+(B69+G69+L69+Q69+V69+AA69+AF69)/7</f>
        <v>98.115946231781507</v>
      </c>
      <c r="AL69" s="23">
        <f>+(C69+H69+M69+R69+W69+AB69+AG69)/7</f>
        <v>98.167142857142849</v>
      </c>
      <c r="AM69" s="23"/>
      <c r="AN69" s="23">
        <f>AK69-AL69</f>
        <v>-5.1196625361342285E-2</v>
      </c>
    </row>
    <row r="70" spans="1:47" ht="15" customHeight="1" x14ac:dyDescent="0.2">
      <c r="A70" s="10" t="s">
        <v>62</v>
      </c>
      <c r="B70" s="11">
        <v>172374</v>
      </c>
      <c r="C70" s="11">
        <v>169589</v>
      </c>
      <c r="D70" s="11">
        <f t="shared" si="35"/>
        <v>2785</v>
      </c>
      <c r="E70" s="11">
        <f>D70/C70*100</f>
        <v>1.642205567578086</v>
      </c>
      <c r="F70" s="11"/>
      <c r="G70" s="11">
        <v>152236</v>
      </c>
      <c r="H70" s="11">
        <v>148178</v>
      </c>
      <c r="I70" s="11">
        <f t="shared" si="36"/>
        <v>4058</v>
      </c>
      <c r="J70" s="11">
        <f>I70/H70*100</f>
        <v>2.7385981724682478</v>
      </c>
      <c r="K70" s="11"/>
      <c r="L70" s="11">
        <v>29654</v>
      </c>
      <c r="M70" s="11">
        <v>29246</v>
      </c>
      <c r="N70" s="11">
        <f>L70-M70</f>
        <v>408</v>
      </c>
      <c r="O70" s="11">
        <f>N70/M70*100</f>
        <v>1.3950625726595089</v>
      </c>
      <c r="P70" s="11"/>
      <c r="Q70" s="11">
        <v>37518</v>
      </c>
      <c r="R70" s="11">
        <v>35338</v>
      </c>
      <c r="S70" s="11">
        <f>Q70-R70</f>
        <v>2180</v>
      </c>
      <c r="T70" s="11"/>
      <c r="U70" s="11"/>
      <c r="V70" s="11">
        <v>86016</v>
      </c>
      <c r="W70" s="11">
        <v>81911</v>
      </c>
      <c r="X70" s="11">
        <f>IFERROR(V70-W70,0)</f>
        <v>4105</v>
      </c>
      <c r="Y70" s="11">
        <f>X70/W70*100</f>
        <v>5.0115369120142601</v>
      </c>
      <c r="Z70" s="11"/>
      <c r="AA70" s="11">
        <v>64003</v>
      </c>
      <c r="AB70" s="11">
        <v>63758</v>
      </c>
      <c r="AC70" s="11">
        <f>AA70-AB70</f>
        <v>245</v>
      </c>
      <c r="AD70" s="11">
        <f>AC70/AB70*100</f>
        <v>0.3842655039367609</v>
      </c>
      <c r="AE70" s="11"/>
      <c r="AF70" s="11">
        <v>82379</v>
      </c>
      <c r="AG70" s="11">
        <v>80264</v>
      </c>
      <c r="AH70" s="11">
        <f>AF70-AG70</f>
        <v>2115</v>
      </c>
      <c r="AI70" s="11">
        <f>AH70/AG70*100</f>
        <v>2.6350543207415531</v>
      </c>
      <c r="AJ70" s="11"/>
      <c r="AK70" s="11">
        <f>+B70+G70+L70+Q70+V70+AA70+AF70</f>
        <v>624180</v>
      </c>
      <c r="AL70" s="11">
        <f>+C70+H70+M70+R70+W70+AB70+AG70</f>
        <v>608284</v>
      </c>
      <c r="AM70" s="11">
        <f>AK70-AL70</f>
        <v>15896</v>
      </c>
      <c r="AN70" s="11">
        <f>AM70/AL70*100</f>
        <v>2.6132530199709345</v>
      </c>
    </row>
    <row r="71" spans="1:47" ht="15" customHeight="1" x14ac:dyDescent="0.2">
      <c r="A71" s="10" t="s">
        <v>63</v>
      </c>
      <c r="B71" s="11">
        <v>120</v>
      </c>
      <c r="C71" s="11">
        <v>120</v>
      </c>
      <c r="D71" s="11">
        <f t="shared" si="35"/>
        <v>0</v>
      </c>
      <c r="E71" s="11">
        <f>D71/C71*100</f>
        <v>0</v>
      </c>
      <c r="F71" s="11"/>
      <c r="G71" s="11">
        <v>235</v>
      </c>
      <c r="H71" s="11">
        <v>235</v>
      </c>
      <c r="I71" s="11">
        <f t="shared" si="36"/>
        <v>0</v>
      </c>
      <c r="J71" s="11">
        <f>G71-H71</f>
        <v>0</v>
      </c>
      <c r="K71" s="11"/>
      <c r="L71" s="11">
        <v>63</v>
      </c>
      <c r="M71" s="11">
        <v>61</v>
      </c>
      <c r="N71" s="11">
        <f>L71-M71</f>
        <v>2</v>
      </c>
      <c r="O71" s="11">
        <f>N71/M71*100</f>
        <v>3.278688524590164</v>
      </c>
      <c r="P71" s="11"/>
      <c r="Q71" s="11">
        <v>90</v>
      </c>
      <c r="R71" s="11">
        <v>87</v>
      </c>
      <c r="S71" s="11">
        <f>Q71-R71</f>
        <v>3</v>
      </c>
      <c r="T71" s="11">
        <f>S71/R71*100</f>
        <v>3.4482758620689653</v>
      </c>
      <c r="U71" s="11"/>
      <c r="V71" s="11">
        <v>177</v>
      </c>
      <c r="W71" s="11">
        <v>148</v>
      </c>
      <c r="X71" s="11">
        <f>IFERROR(V71-W71,0)</f>
        <v>29</v>
      </c>
      <c r="Y71" s="11">
        <f>X71/W71*100</f>
        <v>19.594594594594593</v>
      </c>
      <c r="Z71" s="11"/>
      <c r="AA71" s="11">
        <v>139</v>
      </c>
      <c r="AB71" s="11">
        <v>125</v>
      </c>
      <c r="AC71" s="11">
        <f>AA71-AB71</f>
        <v>14</v>
      </c>
      <c r="AD71" s="11">
        <f>AC71/AB71*100</f>
        <v>11.200000000000001</v>
      </c>
      <c r="AE71" s="11"/>
      <c r="AF71" s="11">
        <v>161</v>
      </c>
      <c r="AG71" s="11">
        <v>160</v>
      </c>
      <c r="AH71" s="11">
        <f>AF71-AG71</f>
        <v>1</v>
      </c>
      <c r="AI71" s="11">
        <f>AH71/AG71*100</f>
        <v>0.625</v>
      </c>
      <c r="AJ71" s="11"/>
      <c r="AK71" s="11">
        <f>+B71+G71+L71+Q71+V71+AA71+AF71</f>
        <v>985</v>
      </c>
      <c r="AL71" s="11">
        <f>+C71+H71+M71+R71+W71+AB71+AG71</f>
        <v>936</v>
      </c>
      <c r="AM71" s="11">
        <f>AK71-AL71</f>
        <v>49</v>
      </c>
      <c r="AN71" s="11">
        <f>AM71/AL71*100</f>
        <v>5.2350427350427351</v>
      </c>
    </row>
    <row r="72" spans="1:47" ht="15" customHeight="1" x14ac:dyDescent="0.2">
      <c r="A72" s="10" t="s">
        <v>64</v>
      </c>
      <c r="B72" s="11">
        <f>B70/B71</f>
        <v>1436.45</v>
      </c>
      <c r="C72" s="11">
        <f>C70/C71</f>
        <v>1413.2416666666666</v>
      </c>
      <c r="D72" s="11">
        <f t="shared" si="35"/>
        <v>23.208333333333485</v>
      </c>
      <c r="E72" s="11">
        <f>D72/C72*100</f>
        <v>1.6422055675780967</v>
      </c>
      <c r="F72" s="11"/>
      <c r="G72" s="11">
        <f>G70/G71</f>
        <v>647.8127659574468</v>
      </c>
      <c r="H72" s="11">
        <f>H70/H71</f>
        <v>630.54468085106384</v>
      </c>
      <c r="I72" s="11">
        <f t="shared" si="36"/>
        <v>17.268085106382955</v>
      </c>
      <c r="J72" s="11">
        <f>I72/H72*100</f>
        <v>2.7385981724682438</v>
      </c>
      <c r="K72" s="11"/>
      <c r="L72" s="11">
        <f>L70/L71</f>
        <v>470.69841269841271</v>
      </c>
      <c r="M72" s="11">
        <f>M70/M71</f>
        <v>479.44262295081967</v>
      </c>
      <c r="N72" s="11">
        <f>L72-M72</f>
        <v>-8.7442102524069583</v>
      </c>
      <c r="O72" s="11">
        <f>N72/M72*100</f>
        <v>-1.823828302663012</v>
      </c>
      <c r="P72" s="11"/>
      <c r="Q72" s="11">
        <f>Q70/Q71</f>
        <v>416.86666666666667</v>
      </c>
      <c r="R72" s="11">
        <f>R70/R71</f>
        <v>406.18390804597703</v>
      </c>
      <c r="S72" s="11">
        <f>Q72-R72</f>
        <v>10.68275862068964</v>
      </c>
      <c r="T72" s="11"/>
      <c r="U72" s="11"/>
      <c r="V72" s="11">
        <f>V70/V71</f>
        <v>485.96610169491527</v>
      </c>
      <c r="W72" s="11">
        <f>W70/W71</f>
        <v>553.45270270270271</v>
      </c>
      <c r="X72" s="11">
        <f>V72-W72</f>
        <v>-67.486601007787442</v>
      </c>
      <c r="Y72" s="11">
        <f>X72/W72*100</f>
        <v>-12.193743147016324</v>
      </c>
      <c r="Z72" s="11"/>
      <c r="AA72" s="11">
        <f>AA70/AA71</f>
        <v>460.45323741007195</v>
      </c>
      <c r="AB72" s="11">
        <f>AB70/AB71</f>
        <v>510.06400000000002</v>
      </c>
      <c r="AC72" s="11">
        <f>AA72-AB72</f>
        <v>-49.610762589928072</v>
      </c>
      <c r="AD72" s="11">
        <f>AC72/AB72*100</f>
        <v>-9.7263799425029145</v>
      </c>
      <c r="AE72" s="11"/>
      <c r="AF72" s="11">
        <f>AF70/AF71</f>
        <v>511.67080745341616</v>
      </c>
      <c r="AG72" s="11">
        <f>AG70/AG71</f>
        <v>501.65</v>
      </c>
      <c r="AH72" s="11">
        <f>AF72-AG72</f>
        <v>10.020807453416182</v>
      </c>
      <c r="AI72" s="11">
        <f>AH72/AG72*100</f>
        <v>1.9975695112959597</v>
      </c>
      <c r="AJ72" s="11"/>
      <c r="AK72" s="11">
        <f>AK70/AK71</f>
        <v>633.68527918781729</v>
      </c>
      <c r="AL72" s="11">
        <f>AL70/AL71</f>
        <v>649.87606837606836</v>
      </c>
      <c r="AM72" s="11">
        <f>AK72-AL72</f>
        <v>-16.190789188251074</v>
      </c>
      <c r="AN72" s="11">
        <f>AM72/AL72*100</f>
        <v>-2.4913656581798973</v>
      </c>
    </row>
    <row r="73" spans="1:47" ht="15" customHeight="1" x14ac:dyDescent="0.2">
      <c r="A73" s="10" t="s">
        <v>65</v>
      </c>
      <c r="B73" s="11">
        <f>(1000*B26)/B70</f>
        <v>1433.1801802476011</v>
      </c>
      <c r="C73" s="11">
        <f>(1000*C26)/C70</f>
        <v>1536.0335278821151</v>
      </c>
      <c r="D73" s="11">
        <f t="shared" si="35"/>
        <v>-102.85334763451397</v>
      </c>
      <c r="E73" s="11">
        <f>D73/C73*100</f>
        <v>-6.6960353252398273</v>
      </c>
      <c r="F73" s="11"/>
      <c r="G73" s="11">
        <f>(1000*G26)/G70</f>
        <v>1485.6215634278356</v>
      </c>
      <c r="H73" s="11">
        <f>(1000*H26)/H70</f>
        <v>1240.4670941030381</v>
      </c>
      <c r="I73" s="11">
        <f>G73-H73</f>
        <v>245.15446932479745</v>
      </c>
      <c r="J73" s="11">
        <f>I73/H73*100</f>
        <v>19.763077190053536</v>
      </c>
      <c r="K73" s="11"/>
      <c r="L73" s="11">
        <f>(1000*L26)/L70</f>
        <v>1359.4381334727186</v>
      </c>
      <c r="M73" s="11">
        <f>(1000*M26)/M70</f>
        <v>1470.8603494494973</v>
      </c>
      <c r="N73" s="11">
        <f>L73-M73</f>
        <v>-111.42221597677872</v>
      </c>
      <c r="O73" s="11">
        <f>N73/M73*100</f>
        <v>-7.5753089692356586</v>
      </c>
      <c r="P73" s="11"/>
      <c r="Q73" s="11">
        <f>(1000*Q26)/Q70</f>
        <v>2284.033776853777</v>
      </c>
      <c r="R73" s="11">
        <f>(1000*R26)/R70</f>
        <v>2268.6783182409868</v>
      </c>
      <c r="S73" s="11">
        <f>Q73-R73</f>
        <v>15.355458612790244</v>
      </c>
      <c r="T73" s="11">
        <f>S73/R73*100</f>
        <v>0.67684600718078247</v>
      </c>
      <c r="U73" s="11"/>
      <c r="V73" s="11">
        <f>(1000*V26)/V70</f>
        <v>1737.3461449032739</v>
      </c>
      <c r="W73" s="11">
        <f>(1000*W26)/W70</f>
        <v>1393.3447911757885</v>
      </c>
      <c r="X73" s="11">
        <f>V73-W73</f>
        <v>344.00135372748537</v>
      </c>
      <c r="Y73" s="11">
        <f>X73/W73*100</f>
        <v>24.688889347854541</v>
      </c>
      <c r="Z73" s="11"/>
      <c r="AA73" s="11">
        <f>(1000*AA26)/AA70</f>
        <v>1483.123112197866</v>
      </c>
      <c r="AB73" s="11">
        <f>(1000*AB26)/AB70</f>
        <v>1530.0772067818941</v>
      </c>
      <c r="AC73" s="11">
        <f>AA73-AB73</f>
        <v>-46.954094584028098</v>
      </c>
      <c r="AD73" s="11">
        <f>AC73/AB73*100</f>
        <v>-3.0687402162393758</v>
      </c>
      <c r="AE73" s="11"/>
      <c r="AF73" s="11">
        <f>(1000*AF26)/AF70</f>
        <v>1849.3840611078069</v>
      </c>
      <c r="AG73" s="11">
        <f>(1000*AG26)/AG70</f>
        <v>1635.4734179706963</v>
      </c>
      <c r="AH73" s="11">
        <f>AF73-AG73</f>
        <v>213.91064313711058</v>
      </c>
      <c r="AI73" s="11">
        <f>AH73/AG73*100</f>
        <v>13.079432584268597</v>
      </c>
      <c r="AJ73" s="11"/>
      <c r="AK73" s="11">
        <f>(1000*AK26)/AK70</f>
        <v>1595.5774720272998</v>
      </c>
      <c r="AL73" s="11">
        <f>(1000*AL26)/AL70</f>
        <v>1496.745312025304</v>
      </c>
      <c r="AM73" s="11">
        <f>AK73-AL73</f>
        <v>98.832160001995817</v>
      </c>
      <c r="AN73" s="11">
        <f>AM73/AL73*100</f>
        <v>6.6031381029189387</v>
      </c>
    </row>
    <row r="74" spans="1:47" x14ac:dyDescent="0.2">
      <c r="A74" s="10" t="s">
        <v>66</v>
      </c>
      <c r="B74" s="11">
        <v>91222</v>
      </c>
      <c r="C74" s="11">
        <v>84723</v>
      </c>
      <c r="D74" s="11">
        <f>B74-C74</f>
        <v>6499</v>
      </c>
      <c r="E74" s="11">
        <f>D74/C74*100</f>
        <v>7.6708803984750302</v>
      </c>
      <c r="F74" s="11"/>
      <c r="G74" s="11">
        <v>51679</v>
      </c>
      <c r="H74" s="11">
        <v>48023</v>
      </c>
      <c r="I74" s="11">
        <f>G74-H74</f>
        <v>3656</v>
      </c>
      <c r="J74" s="11">
        <f>I74/H74*100</f>
        <v>7.6130187618432839</v>
      </c>
      <c r="K74" s="11"/>
      <c r="L74" s="11">
        <v>5902</v>
      </c>
      <c r="M74" s="11">
        <v>5897</v>
      </c>
      <c r="N74" s="11">
        <f>L74-M74</f>
        <v>5</v>
      </c>
      <c r="O74" s="11">
        <f>N74/M74*100</f>
        <v>8.4788875699508229E-2</v>
      </c>
      <c r="P74" s="11"/>
      <c r="Q74" s="11">
        <v>15340</v>
      </c>
      <c r="R74" s="11">
        <v>12396</v>
      </c>
      <c r="S74" s="11">
        <f>Q74-R74</f>
        <v>2944</v>
      </c>
      <c r="T74" s="11">
        <f>S74/R74*100</f>
        <v>23.749596644078736</v>
      </c>
      <c r="U74" s="11"/>
      <c r="V74" s="11">
        <v>41371</v>
      </c>
      <c r="W74" s="11">
        <v>34466</v>
      </c>
      <c r="X74" s="11">
        <f>IFERROR(V74-W74,0)</f>
        <v>6905</v>
      </c>
      <c r="Y74" s="11">
        <f>X74/W74*100</f>
        <v>20.034236639006558</v>
      </c>
      <c r="Z74" s="11"/>
      <c r="AA74" s="11">
        <v>15684</v>
      </c>
      <c r="AB74" s="21">
        <v>14926</v>
      </c>
      <c r="AC74" s="11">
        <f>AA74-AB74</f>
        <v>758</v>
      </c>
      <c r="AD74" s="11">
        <f>AC74/AB74*100</f>
        <v>5.0783867077582743</v>
      </c>
      <c r="AE74" s="11"/>
      <c r="AF74" s="11">
        <v>23744</v>
      </c>
      <c r="AG74" s="11">
        <v>21006</v>
      </c>
      <c r="AH74" s="11">
        <f>AF74-AG74</f>
        <v>2738</v>
      </c>
      <c r="AI74" s="11">
        <f>AH74/AG74*100</f>
        <v>13.034371132057506</v>
      </c>
      <c r="AJ74" s="11"/>
      <c r="AK74" s="11">
        <f>+B74+G74+L74+Q74+V74+AA74+AF74</f>
        <v>244942</v>
      </c>
      <c r="AL74" s="11">
        <f>+C74+H74+M74+R74+W74+AB74+AG74</f>
        <v>221437</v>
      </c>
      <c r="AM74" s="11">
        <f>AK74-AL74</f>
        <v>23505</v>
      </c>
      <c r="AN74" s="11">
        <f>AM74/AL74*100</f>
        <v>10.614757244724233</v>
      </c>
      <c r="AO74" s="26"/>
    </row>
    <row r="75" spans="1:47" x14ac:dyDescent="0.2">
      <c r="A75" s="2" t="s">
        <v>67</v>
      </c>
      <c r="B75" s="27" t="s">
        <v>68</v>
      </c>
      <c r="C75" s="27"/>
      <c r="D75" s="27"/>
      <c r="E75" s="27"/>
      <c r="F75" s="23"/>
      <c r="G75" s="27" t="s">
        <v>68</v>
      </c>
      <c r="H75" s="27"/>
      <c r="I75" s="27"/>
      <c r="J75" s="27"/>
      <c r="K75" s="28"/>
      <c r="L75" s="27" t="s">
        <v>69</v>
      </c>
      <c r="M75" s="27"/>
      <c r="N75" s="27"/>
      <c r="O75" s="27"/>
      <c r="P75" s="23"/>
      <c r="Q75" s="27" t="s">
        <v>70</v>
      </c>
      <c r="R75" s="27"/>
      <c r="S75" s="27"/>
      <c r="T75" s="27"/>
      <c r="U75" s="28"/>
      <c r="V75" s="27" t="s">
        <v>68</v>
      </c>
      <c r="W75" s="27"/>
      <c r="X75" s="27"/>
      <c r="Y75" s="27"/>
      <c r="Z75" s="23"/>
      <c r="AA75" s="27" t="s">
        <v>70</v>
      </c>
      <c r="AB75" s="27"/>
      <c r="AC75" s="27"/>
      <c r="AD75" s="27"/>
      <c r="AE75" s="28"/>
      <c r="AF75" s="27" t="s">
        <v>68</v>
      </c>
      <c r="AG75" s="27"/>
      <c r="AH75" s="27"/>
      <c r="AI75" s="27"/>
      <c r="AJ75" s="28"/>
      <c r="AK75" s="23"/>
      <c r="AL75" s="23"/>
      <c r="AM75" s="23"/>
      <c r="AN75" s="23"/>
    </row>
    <row r="76" spans="1:47" ht="15" customHeight="1" x14ac:dyDescent="0.2"/>
    <row r="77" spans="1:47" x14ac:dyDescent="0.2">
      <c r="A77" s="2" t="s">
        <v>71</v>
      </c>
      <c r="B77" s="29">
        <f>+'[13]Summary 09_2024'!$P$103</f>
        <v>108850.38000000003</v>
      </c>
      <c r="G77" s="29">
        <f>+'[13]Summary 09_2024'!$P$104</f>
        <v>62201.410909999991</v>
      </c>
      <c r="L77" s="29">
        <f>+'[13]Summary 09_2024'!$P$105</f>
        <v>24223.377209999999</v>
      </c>
      <c r="Q77" s="29">
        <f>+'[13]Summary 09_2024'!$P$106</f>
        <v>79718.150670000003</v>
      </c>
      <c r="V77" s="29">
        <f>+'[13]Summary 09_2024'!$P$107</f>
        <v>17522.680289999993</v>
      </c>
      <c r="AA77" s="29">
        <f>+'[13]Summary 09_2024'!$P$108</f>
        <v>26363.720420000001</v>
      </c>
      <c r="AF77" s="29">
        <f>+'[13]Summary 09_2024'!$P$109</f>
        <v>46867.808130000005</v>
      </c>
    </row>
    <row r="78" spans="1:47" s="30" customFormat="1" x14ac:dyDescent="0.2">
      <c r="A78" s="30" t="s">
        <v>72</v>
      </c>
      <c r="B78" s="31">
        <f>+B34+B15-B77</f>
        <v>-6.5000003087334335E-4</v>
      </c>
      <c r="G78" s="31">
        <f>+G34+G15-G77</f>
        <v>2.6499997620703653E-3</v>
      </c>
      <c r="L78" s="31">
        <f>+L34+L15-L77</f>
        <v>-5.6999999978870619E-3</v>
      </c>
      <c r="Q78" s="31">
        <f>+Q34+Q15-Q77</f>
        <v>-6.9999921834096313E-5</v>
      </c>
      <c r="V78" s="31">
        <f>+V34+V15-V77</f>
        <v>2.1000028937123716E-4</v>
      </c>
      <c r="AA78" s="31">
        <f>+AA34+AA15-AA77</f>
        <v>-5.8399999325047247E-3</v>
      </c>
      <c r="AF78" s="31">
        <f>+AF34+AF15-AF77</f>
        <v>-1.9000028260052204E-4</v>
      </c>
    </row>
    <row r="80" spans="1:47" ht="15.75" x14ac:dyDescent="0.25">
      <c r="A80" s="32" t="s">
        <v>73</v>
      </c>
    </row>
    <row r="81" spans="1:32" x14ac:dyDescent="0.2">
      <c r="A81" s="2" t="str">
        <f>'[13]Summary 09_2024'!A103</f>
        <v>ANECO</v>
      </c>
      <c r="B81" s="29">
        <f>'[13]Summary 09_2024'!N103</f>
        <v>97.696637939596386</v>
      </c>
      <c r="C81" s="33">
        <f>IF(B81="NDA","0",B81)</f>
        <v>97.696637939596386</v>
      </c>
    </row>
    <row r="82" spans="1:32" x14ac:dyDescent="0.2">
      <c r="A82" s="2" t="str">
        <f>'[13]Summary 09_2024'!A104</f>
        <v>ASELCO</v>
      </c>
      <c r="B82" s="29">
        <f>'[13]Summary 09_2024'!N104</f>
        <v>95.057880915591525</v>
      </c>
      <c r="C82" s="33">
        <f t="shared" ref="C82:C87" si="39">IF(B82="NDA","0",B82)</f>
        <v>95.057880915591525</v>
      </c>
    </row>
    <row r="83" spans="1:32" x14ac:dyDescent="0.2">
      <c r="A83" s="2" t="str">
        <f>'[13]Summary 09_2024'!A105</f>
        <v>DIELCO</v>
      </c>
      <c r="B83" s="29">
        <f>'[13]Summary 09_2024'!N105</f>
        <v>100</v>
      </c>
      <c r="C83" s="33">
        <f t="shared" si="39"/>
        <v>100</v>
      </c>
    </row>
    <row r="84" spans="1:32" x14ac:dyDescent="0.2">
      <c r="A84" s="2" t="str">
        <f>'[13]Summary 09_2024'!A106</f>
        <v>SIARELCO</v>
      </c>
      <c r="B84" s="29">
        <f>'[13]Summary 09_2024'!N106</f>
        <v>100</v>
      </c>
      <c r="C84" s="33">
        <f t="shared" si="39"/>
        <v>100</v>
      </c>
    </row>
    <row r="85" spans="1:32" x14ac:dyDescent="0.2">
      <c r="A85" s="2" t="str">
        <f>'[13]Summary 09_2024'!A107</f>
        <v>SURNECO</v>
      </c>
      <c r="B85" s="29">
        <f>'[13]Summary 09_2024'!N107</f>
        <v>97.163197835569278</v>
      </c>
      <c r="C85" s="33">
        <f t="shared" si="39"/>
        <v>97.163197835569278</v>
      </c>
    </row>
    <row r="86" spans="1:32" x14ac:dyDescent="0.2">
      <c r="A86" s="2" t="str">
        <f>'[13]Summary 09_2024'!A108</f>
        <v>SURSECO I</v>
      </c>
      <c r="B86" s="29">
        <f>'[13]Summary 09_2024'!N108</f>
        <v>98.272621534497645</v>
      </c>
      <c r="C86" s="33">
        <f t="shared" si="39"/>
        <v>98.272621534497645</v>
      </c>
    </row>
    <row r="87" spans="1:32" x14ac:dyDescent="0.2">
      <c r="A87" s="2" t="str">
        <f>'[13]Summary 09_2024'!A109</f>
        <v>SURSECO II</v>
      </c>
      <c r="B87" s="29">
        <f>'[13]Summary 09_2024'!N109</f>
        <v>98.621285397215658</v>
      </c>
      <c r="C87" s="33">
        <f t="shared" si="39"/>
        <v>98.621285397215658</v>
      </c>
    </row>
    <row r="90" spans="1:32" x14ac:dyDescent="0.2">
      <c r="A90" s="2" t="s">
        <v>74</v>
      </c>
      <c r="B90" s="29">
        <f>+'[13]Summary 09_2024'!$S$103</f>
        <v>399607.29790000001</v>
      </c>
      <c r="G90" s="29">
        <f>+'[13]Summary 09_2024'!$S$104</f>
        <v>121807.30568999999</v>
      </c>
      <c r="L90" s="29">
        <f>+'[13]Summary 09_2024'!$S$105</f>
        <v>75576.246069999994</v>
      </c>
      <c r="Q90" s="29">
        <f>+'[13]Summary 09_2024'!$S$106</f>
        <v>73019.981809999997</v>
      </c>
      <c r="V90" s="29">
        <f>+'[13]Summary 09_2024'!$S$107</f>
        <v>190403.24328</v>
      </c>
      <c r="AA90" s="29">
        <f>+'[13]Summary 09_2024'!$S$108</f>
        <v>18569.196510000002</v>
      </c>
      <c r="AF90" s="29">
        <f>+'[13]Summary 09_2024'!$S$109</f>
        <v>44469.952389999999</v>
      </c>
    </row>
    <row r="91" spans="1:32" s="36" customFormat="1" x14ac:dyDescent="0.2">
      <c r="A91" s="34" t="s">
        <v>72</v>
      </c>
      <c r="B91" s="35">
        <f>B39-B90</f>
        <v>2.0999999833293259E-3</v>
      </c>
      <c r="G91" s="35">
        <f>G39-G90</f>
        <v>4.310000003897585E-3</v>
      </c>
      <c r="L91" s="35">
        <f>L39-L90</f>
        <v>3.9300000062212348E-3</v>
      </c>
      <c r="Q91" s="35">
        <f>Q39-Q90</f>
        <v>-1.8100000015692785E-3</v>
      </c>
      <c r="V91" s="35">
        <f>V39-V90</f>
        <v>-3.2800000044517219E-3</v>
      </c>
      <c r="AA91" s="35">
        <f>AA39-AA90</f>
        <v>3.4899999991466757E-3</v>
      </c>
      <c r="AF91" s="35">
        <f>AF39-AF90</f>
        <v>-2.3900000014691614E-3</v>
      </c>
    </row>
  </sheetData>
  <mergeCells count="31">
    <mergeCell ref="AH9:AI9"/>
    <mergeCell ref="AM9:AN9"/>
    <mergeCell ref="B75:E75"/>
    <mergeCell ref="G75:J75"/>
    <mergeCell ref="L75:O75"/>
    <mergeCell ref="Q75:T75"/>
    <mergeCell ref="V75:Y75"/>
    <mergeCell ref="AA75:AD75"/>
    <mergeCell ref="AF75:AI75"/>
    <mergeCell ref="D9:E9"/>
    <mergeCell ref="I9:J9"/>
    <mergeCell ref="N9:O9"/>
    <mergeCell ref="S9:T9"/>
    <mergeCell ref="X9:Y9"/>
    <mergeCell ref="AC9:AD9"/>
    <mergeCell ref="AF5:AI5"/>
    <mergeCell ref="AK5:AN5"/>
    <mergeCell ref="B7:E7"/>
    <mergeCell ref="F7:J7"/>
    <mergeCell ref="L7:O7"/>
    <mergeCell ref="Q7:T7"/>
    <mergeCell ref="V7:Y7"/>
    <mergeCell ref="AA7:AD7"/>
    <mergeCell ref="AF7:AI7"/>
    <mergeCell ref="AK7:AN7"/>
    <mergeCell ref="B5:E5"/>
    <mergeCell ref="F5:J5"/>
    <mergeCell ref="L5:O5"/>
    <mergeCell ref="Q5:T5"/>
    <mergeCell ref="V5:Y5"/>
    <mergeCell ref="AA5:AD5"/>
  </mergeCells>
  <pageMargins left="0.75" right="0" top="0.45" bottom="0" header="0.5" footer="0.5"/>
  <pageSetup paperSize="9" scale="69" orientation="portrait" r:id="rId1"/>
  <headerFooter alignWithMargins="0"/>
  <colBreaks count="3" manualBreakCount="3">
    <brk id="10" max="1048575" man="1"/>
    <brk id="20" max="1048575" man="1"/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CARAGA</vt:lpstr>
      <vt:lpstr>CARAGA!Print_Area</vt:lpstr>
      <vt:lpstr>CARAGA!Print_Titles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Kenneth M. Carlos</dc:creator>
  <cp:lastModifiedBy>Ryan Kenneth M. Carlos</cp:lastModifiedBy>
  <dcterms:created xsi:type="dcterms:W3CDTF">2025-01-22T07:43:23Z</dcterms:created>
  <dcterms:modified xsi:type="dcterms:W3CDTF">2025-01-22T07:43:32Z</dcterms:modified>
</cp:coreProperties>
</file>